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efra-my.sharepoint.com/personal/emma_evans_defra_gov_uk/Documents/Misc/Personal/EGCA CC_Rep Work/"/>
    </mc:Choice>
  </mc:AlternateContent>
  <xr:revisionPtr revIDLastSave="54" documentId="8_{E9BBE0A3-A051-43D2-A112-DE8D828963C7}" xr6:coauthVersionLast="47" xr6:coauthVersionMax="47" xr10:uidLastSave="{F3980BED-8A2E-461C-869B-EDD3DC9BE3E4}"/>
  <workbookProtection workbookAlgorithmName="SHA-512" workbookHashValue="Pvu0HPNcY/MC+fGi32Hjiebl6Al4ofF2eUV041ipZbDd8CMzA5nA4yANfKwCYGB1JTDmrJtKgO7lw2s8qcj9hA==" workbookSaltValue="v1jsktud3uaj94Nbb9OxgQ==" workbookSpinCount="100000" lockStructure="1"/>
  <bookViews>
    <workbookView xWindow="28680" yWindow="-120" windowWidth="29040" windowHeight="17520" tabRatio="807" activeTab="1" xr2:uid="{892F44C2-D07C-4B1E-9902-C5D517C7F9F6}"/>
  </bookViews>
  <sheets>
    <sheet name="1. Points System" sheetId="5" r:id="rId1"/>
    <sheet name="2. 2027 Season Ranking" sheetId="8" r:id="rId2"/>
    <sheet name="3. Points Awarded By Team" sheetId="4" r:id="rId3"/>
    <sheet name="Scoring_Goal Difference" sheetId="15" state="hidden" r:id="rId4"/>
    <sheet name="Naming Conventions" sheetId="17" state="hidden" r:id="rId5"/>
    <sheet name="4. Master Data" sheetId="2" state="hidden" r:id="rId6"/>
    <sheet name="Tasks" sheetId="16" state="hidden" r:id="rId7"/>
    <sheet name="Drop Down Lists" sheetId="6" state="hidden" r:id="rId8"/>
  </sheets>
  <definedNames>
    <definedName name="_xlnm._FilterDatabase" localSheetId="5" hidden="1">'4. Master Data'!$A$2:$T$355</definedName>
  </definedNames>
  <calcPr calcId="191029"/>
  <pivotCaches>
    <pivotCache cacheId="0" r:id="rId9"/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B3" i="8" l="1" a="1"/>
  <c r="B3" i="8" s="1"/>
  <c r="B39" i="8" s="1"/>
  <c r="C39" i="8"/>
  <c r="D39" i="8"/>
  <c r="E39" i="8"/>
  <c r="F39" i="8"/>
  <c r="G39" i="8"/>
  <c r="H39" i="8"/>
  <c r="I39" i="8"/>
  <c r="J39" i="8"/>
  <c r="B40" i="8"/>
  <c r="C40" i="8"/>
  <c r="D40" i="8"/>
  <c r="E40" i="8"/>
  <c r="F40" i="8"/>
  <c r="G40" i="8"/>
  <c r="H40" i="8"/>
  <c r="I40" i="8"/>
  <c r="J40" i="8"/>
  <c r="B41" i="8"/>
  <c r="C41" i="8"/>
  <c r="D41" i="8"/>
  <c r="E41" i="8"/>
  <c r="F41" i="8"/>
  <c r="G41" i="8"/>
  <c r="H41" i="8"/>
  <c r="I41" i="8"/>
  <c r="J41" i="8"/>
  <c r="B42" i="8"/>
  <c r="C42" i="8"/>
  <c r="D42" i="8"/>
  <c r="E42" i="8"/>
  <c r="F42" i="8"/>
  <c r="G42" i="8"/>
  <c r="H42" i="8"/>
  <c r="I42" i="8"/>
  <c r="J42" i="8"/>
  <c r="B43" i="8"/>
  <c r="C43" i="8"/>
  <c r="D43" i="8"/>
  <c r="E43" i="8"/>
  <c r="F43" i="8"/>
  <c r="G43" i="8"/>
  <c r="H43" i="8"/>
  <c r="I43" i="8"/>
  <c r="J43" i="8"/>
  <c r="B44" i="8"/>
  <c r="C44" i="8"/>
  <c r="D44" i="8"/>
  <c r="E44" i="8"/>
  <c r="F44" i="8"/>
  <c r="G44" i="8"/>
  <c r="H44" i="8"/>
  <c r="I44" i="8"/>
  <c r="J44" i="8"/>
  <c r="B45" i="8"/>
  <c r="C45" i="8"/>
  <c r="D45" i="8"/>
  <c r="E45" i="8"/>
  <c r="F45" i="8"/>
  <c r="G45" i="8"/>
  <c r="H45" i="8"/>
  <c r="I45" i="8"/>
  <c r="J45" i="8"/>
  <c r="B46" i="8"/>
  <c r="C46" i="8"/>
  <c r="D46" i="8"/>
  <c r="E46" i="8"/>
  <c r="F46" i="8"/>
  <c r="G46" i="8"/>
  <c r="H46" i="8"/>
  <c r="I46" i="8"/>
  <c r="J46" i="8"/>
  <c r="B47" i="8"/>
  <c r="C47" i="8"/>
  <c r="D47" i="8"/>
  <c r="E47" i="8"/>
  <c r="F47" i="8"/>
  <c r="G47" i="8"/>
  <c r="H47" i="8"/>
  <c r="I47" i="8"/>
  <c r="J47" i="8"/>
  <c r="B48" i="8"/>
  <c r="C48" i="8"/>
  <c r="D48" i="8"/>
  <c r="E48" i="8"/>
  <c r="F48" i="8"/>
  <c r="G48" i="8"/>
  <c r="H48" i="8"/>
  <c r="I48" i="8"/>
  <c r="J48" i="8"/>
  <c r="B49" i="8"/>
  <c r="C49" i="8"/>
  <c r="D49" i="8"/>
  <c r="E49" i="8"/>
  <c r="F49" i="8"/>
  <c r="G49" i="8"/>
  <c r="H49" i="8"/>
  <c r="I49" i="8"/>
  <c r="J49" i="8"/>
  <c r="B50" i="8"/>
  <c r="C50" i="8"/>
  <c r="D50" i="8"/>
  <c r="E50" i="8"/>
  <c r="F50" i="8"/>
  <c r="G50" i="8"/>
  <c r="H50" i="8"/>
  <c r="I50" i="8"/>
  <c r="J50" i="8"/>
  <c r="B51" i="8"/>
  <c r="C51" i="8"/>
  <c r="D51" i="8"/>
  <c r="E51" i="8"/>
  <c r="F51" i="8"/>
  <c r="G51" i="8"/>
  <c r="H51" i="8"/>
  <c r="I51" i="8"/>
  <c r="J51" i="8"/>
  <c r="B52" i="8"/>
  <c r="C52" i="8"/>
  <c r="D52" i="8"/>
  <c r="E52" i="8"/>
  <c r="F52" i="8"/>
  <c r="G52" i="8"/>
  <c r="H52" i="8"/>
  <c r="I52" i="8"/>
  <c r="J52" i="8"/>
  <c r="B53" i="8"/>
  <c r="C53" i="8"/>
  <c r="D53" i="8"/>
  <c r="E53" i="8"/>
  <c r="F53" i="8"/>
  <c r="G53" i="8"/>
  <c r="H53" i="8"/>
  <c r="I53" i="8"/>
  <c r="J53" i="8"/>
  <c r="B54" i="8"/>
  <c r="C54" i="8"/>
  <c r="D54" i="8"/>
  <c r="E54" i="8"/>
  <c r="F54" i="8"/>
  <c r="G54" i="8"/>
  <c r="H54" i="8"/>
  <c r="I54" i="8"/>
  <c r="J54" i="8"/>
  <c r="B55" i="8"/>
  <c r="C55" i="8"/>
  <c r="D55" i="8"/>
  <c r="E55" i="8"/>
  <c r="F55" i="8"/>
  <c r="G55" i="8"/>
  <c r="H55" i="8"/>
  <c r="I55" i="8"/>
  <c r="J55" i="8"/>
  <c r="B56" i="8"/>
  <c r="C56" i="8"/>
  <c r="D56" i="8"/>
  <c r="E56" i="8"/>
  <c r="F56" i="8"/>
  <c r="G56" i="8"/>
  <c r="H56" i="8"/>
  <c r="I56" i="8"/>
  <c r="J56" i="8"/>
  <c r="B57" i="8"/>
  <c r="C57" i="8"/>
  <c r="D57" i="8"/>
  <c r="E57" i="8"/>
  <c r="F57" i="8"/>
  <c r="G57" i="8"/>
  <c r="H57" i="8"/>
  <c r="I57" i="8"/>
  <c r="J57" i="8"/>
  <c r="B58" i="8"/>
  <c r="C58" i="8"/>
  <c r="D58" i="8"/>
  <c r="E58" i="8"/>
  <c r="F58" i="8"/>
  <c r="G58" i="8"/>
  <c r="H58" i="8"/>
  <c r="I58" i="8"/>
  <c r="J58" i="8"/>
  <c r="B59" i="8"/>
  <c r="C59" i="8"/>
  <c r="D59" i="8"/>
  <c r="E59" i="8"/>
  <c r="F59" i="8"/>
  <c r="G59" i="8"/>
  <c r="H59" i="8"/>
  <c r="I59" i="8"/>
  <c r="J59" i="8"/>
  <c r="B60" i="8"/>
  <c r="C60" i="8"/>
  <c r="D60" i="8"/>
  <c r="E60" i="8"/>
  <c r="F60" i="8"/>
  <c r="G60" i="8"/>
  <c r="H60" i="8"/>
  <c r="I60" i="8"/>
  <c r="J60" i="8"/>
  <c r="B61" i="8"/>
  <c r="C61" i="8"/>
  <c r="D61" i="8"/>
  <c r="E61" i="8"/>
  <c r="F61" i="8"/>
  <c r="G61" i="8"/>
  <c r="H61" i="8"/>
  <c r="I61" i="8"/>
  <c r="J61" i="8"/>
  <c r="B62" i="8"/>
  <c r="C62" i="8"/>
  <c r="D62" i="8"/>
  <c r="E62" i="8"/>
  <c r="F62" i="8"/>
  <c r="G62" i="8"/>
  <c r="H62" i="8"/>
  <c r="I62" i="8"/>
  <c r="J62" i="8"/>
  <c r="B63" i="8"/>
  <c r="C63" i="8"/>
  <c r="D63" i="8"/>
  <c r="E63" i="8"/>
  <c r="F63" i="8"/>
  <c r="G63" i="8"/>
  <c r="H63" i="8"/>
  <c r="I63" i="8"/>
  <c r="J63" i="8"/>
  <c r="B64" i="8"/>
  <c r="C64" i="8"/>
  <c r="D64" i="8"/>
  <c r="E64" i="8"/>
  <c r="F64" i="8"/>
  <c r="G64" i="8"/>
  <c r="H64" i="8"/>
  <c r="I64" i="8"/>
  <c r="J64" i="8"/>
  <c r="B65" i="8"/>
  <c r="C65" i="8"/>
  <c r="D65" i="8"/>
  <c r="E65" i="8"/>
  <c r="F65" i="8"/>
  <c r="G65" i="8"/>
  <c r="H65" i="8"/>
  <c r="I65" i="8"/>
  <c r="J65" i="8"/>
  <c r="B66" i="8"/>
  <c r="C66" i="8"/>
  <c r="D66" i="8"/>
  <c r="E66" i="8"/>
  <c r="F66" i="8"/>
  <c r="G66" i="8"/>
  <c r="H66" i="8"/>
  <c r="I66" i="8"/>
  <c r="J66" i="8"/>
  <c r="B67" i="8"/>
  <c r="C67" i="8"/>
  <c r="D67" i="8"/>
  <c r="E67" i="8"/>
  <c r="F67" i="8"/>
  <c r="G67" i="8"/>
  <c r="H67" i="8"/>
  <c r="I67" i="8"/>
  <c r="J67" i="8"/>
  <c r="B68" i="8"/>
  <c r="C68" i="8"/>
  <c r="D68" i="8"/>
  <c r="E68" i="8"/>
  <c r="F68" i="8"/>
  <c r="G68" i="8"/>
  <c r="H68" i="8"/>
  <c r="I68" i="8"/>
  <c r="J68" i="8"/>
  <c r="M23" i="2"/>
  <c r="M31" i="2"/>
  <c r="M59" i="2"/>
  <c r="M65" i="2"/>
  <c r="M5" i="2"/>
  <c r="M13" i="2"/>
  <c r="M51" i="2"/>
  <c r="M24" i="2"/>
  <c r="M35" i="2"/>
  <c r="M63" i="2"/>
  <c r="M53" i="2"/>
  <c r="M9" i="2"/>
  <c r="M47" i="2"/>
  <c r="M17" i="2"/>
  <c r="M3" i="2"/>
  <c r="M15" i="2"/>
  <c r="M29" i="2"/>
  <c r="M41" i="2"/>
  <c r="M43" i="2"/>
  <c r="M69" i="2"/>
  <c r="M55" i="2"/>
  <c r="M66" i="2"/>
  <c r="M4" i="2"/>
  <c r="M25" i="2"/>
  <c r="M11" i="2"/>
  <c r="M33" i="2"/>
  <c r="M45" i="2"/>
  <c r="M12" i="2"/>
  <c r="M37" i="2"/>
  <c r="M30" i="2"/>
  <c r="M19" i="2"/>
  <c r="M48" i="2"/>
  <c r="M56" i="2"/>
  <c r="M67" i="2"/>
  <c r="M14" i="2"/>
  <c r="M21" i="2"/>
  <c r="M36" i="2"/>
  <c r="M44" i="2"/>
  <c r="M27" i="2"/>
  <c r="M18" i="2"/>
  <c r="M61" i="2"/>
  <c r="M28" i="2"/>
  <c r="M39" i="2"/>
  <c r="M6" i="2"/>
  <c r="M46" i="2"/>
  <c r="M54" i="2"/>
  <c r="M42" i="2"/>
  <c r="M57" i="2"/>
  <c r="M7" i="2"/>
  <c r="M20" i="2"/>
  <c r="M34" i="2"/>
  <c r="M49" i="2"/>
  <c r="M64" i="2"/>
  <c r="M8" i="2"/>
  <c r="M16" i="2"/>
  <c r="M38" i="2"/>
  <c r="M26" i="2"/>
  <c r="M52" i="2"/>
  <c r="M58" i="2"/>
  <c r="M62" i="2"/>
  <c r="M22" i="2"/>
  <c r="M32" i="2"/>
  <c r="M10" i="2"/>
  <c r="M40" i="2"/>
  <c r="M50" i="2"/>
  <c r="M68" i="2"/>
  <c r="M60" i="2"/>
  <c r="M76" i="2"/>
  <c r="M82" i="2"/>
  <c r="M90" i="2"/>
  <c r="M94" i="2"/>
  <c r="M102" i="2"/>
  <c r="M112" i="2"/>
  <c r="M165" i="2"/>
  <c r="M171" i="2"/>
  <c r="M179" i="2"/>
  <c r="M191" i="2"/>
  <c r="M199" i="2"/>
  <c r="M203" i="2"/>
  <c r="M122" i="2"/>
  <c r="M130" i="2"/>
  <c r="M138" i="2"/>
  <c r="M158" i="2"/>
  <c r="M144" i="2"/>
  <c r="M152" i="2"/>
  <c r="M160" i="2"/>
  <c r="M139" i="2"/>
  <c r="M118" i="2"/>
  <c r="M156" i="2"/>
  <c r="M124" i="2"/>
  <c r="M132" i="2"/>
  <c r="M146" i="2"/>
  <c r="M114" i="2"/>
  <c r="M100" i="2"/>
  <c r="M84" i="2"/>
  <c r="M91" i="2"/>
  <c r="M74" i="2"/>
  <c r="M108" i="2"/>
  <c r="M115" i="2"/>
  <c r="M85" i="2"/>
  <c r="M92" i="2"/>
  <c r="M104" i="2"/>
  <c r="M77" i="2"/>
  <c r="M96" i="2"/>
  <c r="M166" i="2"/>
  <c r="M173" i="2"/>
  <c r="M205" i="2"/>
  <c r="M195" i="2"/>
  <c r="M181" i="2"/>
  <c r="M189" i="2"/>
  <c r="M70" i="2"/>
  <c r="M78" i="2"/>
  <c r="M88" i="2"/>
  <c r="M98" i="2"/>
  <c r="M106" i="2"/>
  <c r="M110" i="2"/>
  <c r="M119" i="2"/>
  <c r="M159" i="2"/>
  <c r="M126" i="2"/>
  <c r="M134" i="2"/>
  <c r="M142" i="2"/>
  <c r="M150" i="2"/>
  <c r="M131" i="2"/>
  <c r="M154" i="2"/>
  <c r="M161" i="2"/>
  <c r="M125" i="2"/>
  <c r="M143" i="2"/>
  <c r="M136" i="2"/>
  <c r="M148" i="2"/>
  <c r="M167" i="2"/>
  <c r="M175" i="2"/>
  <c r="M185" i="2"/>
  <c r="M187" i="2"/>
  <c r="M196" i="2"/>
  <c r="M204" i="2"/>
  <c r="M75" i="2"/>
  <c r="M83" i="2"/>
  <c r="M93" i="2"/>
  <c r="M109" i="2"/>
  <c r="M99" i="2"/>
  <c r="M116" i="2"/>
  <c r="M120" i="2"/>
  <c r="M127" i="2"/>
  <c r="M133" i="2"/>
  <c r="M140" i="2"/>
  <c r="M149" i="2"/>
  <c r="M153" i="2"/>
  <c r="M163" i="2"/>
  <c r="M174" i="2"/>
  <c r="M180" i="2"/>
  <c r="M193" i="2"/>
  <c r="M200" i="2"/>
  <c r="M206" i="2"/>
  <c r="M121" i="2"/>
  <c r="M128" i="2"/>
  <c r="M137" i="2"/>
  <c r="M145" i="2"/>
  <c r="M151" i="2"/>
  <c r="M157" i="2"/>
  <c r="M183" i="2"/>
  <c r="M169" i="2"/>
  <c r="M209" i="2"/>
  <c r="M176" i="2"/>
  <c r="M194" i="2"/>
  <c r="M201" i="2"/>
  <c r="M207" i="2"/>
  <c r="M168" i="2"/>
  <c r="M177" i="2"/>
  <c r="M184" i="2"/>
  <c r="M192" i="2"/>
  <c r="M202" i="2"/>
  <c r="M147" i="2"/>
  <c r="M129" i="2"/>
  <c r="M135" i="2"/>
  <c r="M155" i="2"/>
  <c r="M162" i="2"/>
  <c r="M141" i="2"/>
  <c r="M123" i="2"/>
  <c r="M71" i="2"/>
  <c r="M111" i="2"/>
  <c r="M80" i="2"/>
  <c r="M86" i="2"/>
  <c r="M97" i="2"/>
  <c r="M103" i="2"/>
  <c r="M95" i="2"/>
  <c r="M105" i="2"/>
  <c r="M72" i="2"/>
  <c r="M79" i="2"/>
  <c r="M87" i="2"/>
  <c r="M117" i="2"/>
  <c r="M188" i="2"/>
  <c r="M197" i="2"/>
  <c r="M164" i="2"/>
  <c r="M172" i="2"/>
  <c r="M182" i="2"/>
  <c r="M210" i="2"/>
  <c r="M81" i="2"/>
  <c r="M89" i="2"/>
  <c r="M107" i="2"/>
  <c r="M73" i="2"/>
  <c r="M101" i="2"/>
  <c r="M113" i="2"/>
  <c r="M190" i="2"/>
  <c r="M186" i="2"/>
  <c r="M170" i="2"/>
  <c r="M178" i="2"/>
  <c r="M198" i="2"/>
  <c r="M208" i="2"/>
  <c r="M259" i="2"/>
  <c r="M217" i="2"/>
  <c r="M225" i="2"/>
  <c r="M231" i="2"/>
  <c r="M239" i="2"/>
  <c r="M249" i="2"/>
  <c r="M257" i="2"/>
  <c r="M260" i="2"/>
  <c r="M270" i="2"/>
  <c r="M278" i="2"/>
  <c r="M290" i="2"/>
  <c r="M296" i="2"/>
  <c r="M302" i="2"/>
  <c r="M312" i="2"/>
  <c r="M320" i="2"/>
  <c r="M328" i="2"/>
  <c r="M334" i="2"/>
  <c r="M342" i="2"/>
  <c r="M352" i="2"/>
  <c r="M310" i="2"/>
  <c r="M318" i="2"/>
  <c r="M324" i="2"/>
  <c r="M336" i="2"/>
  <c r="M344" i="2"/>
  <c r="M350" i="2"/>
  <c r="M218" i="2"/>
  <c r="M223" i="2"/>
  <c r="M233" i="2"/>
  <c r="M237" i="2"/>
  <c r="M245" i="2"/>
  <c r="M258" i="2"/>
  <c r="M345" i="2"/>
  <c r="M321" i="2"/>
  <c r="M330" i="2"/>
  <c r="M338" i="2"/>
  <c r="M314" i="2"/>
  <c r="M348" i="2"/>
  <c r="M313" i="2"/>
  <c r="M331" i="2"/>
  <c r="M322" i="2"/>
  <c r="M353" i="2"/>
  <c r="M337" i="2"/>
  <c r="M346" i="2"/>
  <c r="M264" i="2"/>
  <c r="M274" i="2"/>
  <c r="M282" i="2"/>
  <c r="M286" i="2"/>
  <c r="M294" i="2"/>
  <c r="M304" i="2"/>
  <c r="M265" i="2"/>
  <c r="M272" i="2"/>
  <c r="M280" i="2"/>
  <c r="M284" i="2"/>
  <c r="M292" i="2"/>
  <c r="M300" i="2"/>
  <c r="M308" i="2"/>
  <c r="M316" i="2"/>
  <c r="M325" i="2"/>
  <c r="M332" i="2"/>
  <c r="M340" i="2"/>
  <c r="M351" i="2"/>
  <c r="M347" i="2"/>
  <c r="M309" i="2"/>
  <c r="M319" i="2"/>
  <c r="M339" i="2"/>
  <c r="M354" i="2"/>
  <c r="M326" i="2"/>
  <c r="M329" i="2"/>
  <c r="M323" i="2"/>
  <c r="M333" i="2"/>
  <c r="M343" i="2"/>
  <c r="M315" i="2"/>
  <c r="M355" i="2"/>
  <c r="M301" i="2"/>
  <c r="M279" i="2"/>
  <c r="M297" i="2"/>
  <c r="M268" i="2"/>
  <c r="M262" i="2"/>
  <c r="M288" i="2"/>
  <c r="M305" i="2"/>
  <c r="M275" i="2"/>
  <c r="M266" i="2"/>
  <c r="M298" i="2"/>
  <c r="M281" i="2"/>
  <c r="M291" i="2"/>
  <c r="M240" i="2"/>
  <c r="M213" i="2"/>
  <c r="M227" i="2"/>
  <c r="M221" i="2"/>
  <c r="M253" i="2"/>
  <c r="M247" i="2"/>
  <c r="M263" i="2"/>
  <c r="M271" i="2"/>
  <c r="M276" i="2"/>
  <c r="M287" i="2"/>
  <c r="M293" i="2"/>
  <c r="M303" i="2"/>
  <c r="M211" i="2"/>
  <c r="M219" i="2"/>
  <c r="M238" i="2"/>
  <c r="M243" i="2"/>
  <c r="M251" i="2"/>
  <c r="M228" i="2"/>
  <c r="M285" i="2"/>
  <c r="M295" i="2"/>
  <c r="M261" i="2"/>
  <c r="M269" i="2"/>
  <c r="M277" i="2"/>
  <c r="M306" i="2"/>
  <c r="M215" i="2"/>
  <c r="M252" i="2"/>
  <c r="M248" i="2"/>
  <c r="M224" i="2"/>
  <c r="M232" i="2"/>
  <c r="M241" i="2"/>
  <c r="M289" i="2"/>
  <c r="M299" i="2"/>
  <c r="M307" i="2"/>
  <c r="M267" i="2"/>
  <c r="M273" i="2"/>
  <c r="M283" i="2"/>
  <c r="M212" i="2"/>
  <c r="M222" i="2"/>
  <c r="M229" i="2"/>
  <c r="M242" i="2"/>
  <c r="M250" i="2"/>
  <c r="M255" i="2"/>
  <c r="M235" i="2"/>
  <c r="M256" i="2"/>
  <c r="M214" i="2"/>
  <c r="M220" i="2"/>
  <c r="M230" i="2"/>
  <c r="M246" i="2"/>
  <c r="M244" i="2"/>
  <c r="M254" i="2"/>
  <c r="M216" i="2"/>
  <c r="M226" i="2"/>
  <c r="M234" i="2"/>
  <c r="M236" i="2"/>
  <c r="M327" i="2"/>
  <c r="M349" i="2"/>
  <c r="M311" i="2"/>
  <c r="M317" i="2"/>
  <c r="M335" i="2"/>
  <c r="M341" i="2"/>
  <c r="G162" i="2"/>
  <c r="G161" i="2"/>
  <c r="G259" i="2"/>
  <c r="G69" i="2"/>
  <c r="G160" i="2"/>
  <c r="F162" i="2"/>
  <c r="F161" i="2"/>
  <c r="F259" i="2"/>
  <c r="F69" i="2"/>
  <c r="F160" i="2"/>
  <c r="R162" i="2"/>
  <c r="S162" i="2" s="1"/>
  <c r="I82" i="2"/>
  <c r="J82" i="2" a="1"/>
  <c r="J82" i="2" s="1"/>
  <c r="I90" i="2"/>
  <c r="J90" i="2" a="1"/>
  <c r="J90" i="2" s="1"/>
  <c r="I94" i="2"/>
  <c r="J94" i="2" a="1"/>
  <c r="J94" i="2" s="1"/>
  <c r="I102" i="2"/>
  <c r="J102" i="2" a="1"/>
  <c r="J102" i="2" s="1"/>
  <c r="I112" i="2"/>
  <c r="J112" i="2" a="1"/>
  <c r="J112" i="2" s="1"/>
  <c r="L112" i="2" s="1"/>
  <c r="I217" i="2"/>
  <c r="J217" i="2" a="1"/>
  <c r="J217" i="2" s="1"/>
  <c r="I225" i="2"/>
  <c r="J225" i="2" a="1"/>
  <c r="J225" i="2" s="1"/>
  <c r="I231" i="2"/>
  <c r="J231" i="2" a="1"/>
  <c r="J231" i="2" s="1"/>
  <c r="I239" i="2"/>
  <c r="J239" i="2" a="1"/>
  <c r="J239" i="2" s="1"/>
  <c r="I249" i="2"/>
  <c r="J249" i="2" a="1"/>
  <c r="J249" i="2" s="1"/>
  <c r="I257" i="2"/>
  <c r="J257" i="2" a="1"/>
  <c r="J257" i="2" s="1"/>
  <c r="K257" i="2" s="1"/>
  <c r="I260" i="2"/>
  <c r="J260" i="2" a="1"/>
  <c r="J260" i="2" s="1"/>
  <c r="I270" i="2"/>
  <c r="J270" i="2" a="1"/>
  <c r="J270" i="2" s="1"/>
  <c r="I278" i="2"/>
  <c r="J278" i="2" a="1"/>
  <c r="J278" i="2" s="1"/>
  <c r="I290" i="2"/>
  <c r="J290" i="2" a="1"/>
  <c r="J290" i="2" s="1"/>
  <c r="I296" i="2"/>
  <c r="J296" i="2" a="1"/>
  <c r="J296" i="2" s="1"/>
  <c r="I302" i="2"/>
  <c r="J302" i="2" a="1"/>
  <c r="J302" i="2" s="1"/>
  <c r="L302" i="2" s="1"/>
  <c r="I312" i="2"/>
  <c r="J312" i="2" a="1"/>
  <c r="J312" i="2" s="1"/>
  <c r="I320" i="2"/>
  <c r="J320" i="2" a="1"/>
  <c r="J320" i="2" s="1"/>
  <c r="I328" i="2"/>
  <c r="J328" i="2" a="1"/>
  <c r="J328" i="2" s="1"/>
  <c r="L328" i="2" s="1"/>
  <c r="I334" i="2"/>
  <c r="J334" i="2" a="1"/>
  <c r="J334" i="2" s="1"/>
  <c r="K334" i="2" s="1"/>
  <c r="I342" i="2"/>
  <c r="J342" i="2" a="1"/>
  <c r="J342" i="2" s="1"/>
  <c r="I352" i="2"/>
  <c r="J352" i="2" a="1"/>
  <c r="J352" i="2" s="1"/>
  <c r="K352" i="2" s="1"/>
  <c r="I165" i="2"/>
  <c r="J165" i="2" a="1"/>
  <c r="J165" i="2" s="1"/>
  <c r="L165" i="2" s="1"/>
  <c r="I171" i="2"/>
  <c r="J171" i="2" a="1"/>
  <c r="J171" i="2" s="1"/>
  <c r="I179" i="2"/>
  <c r="J179" i="2" a="1"/>
  <c r="J179" i="2" s="1"/>
  <c r="I191" i="2"/>
  <c r="J191" i="2" a="1"/>
  <c r="J191" i="2" s="1"/>
  <c r="I199" i="2"/>
  <c r="J199" i="2" a="1"/>
  <c r="J199" i="2" s="1"/>
  <c r="I203" i="2"/>
  <c r="J203" i="2" a="1"/>
  <c r="J203" i="2" s="1"/>
  <c r="L203" i="2" s="1"/>
  <c r="I310" i="2"/>
  <c r="J310" i="2" a="1"/>
  <c r="J310" i="2" s="1"/>
  <c r="I318" i="2"/>
  <c r="J318" i="2" a="1"/>
  <c r="J318" i="2" s="1"/>
  <c r="K318" i="2" s="1"/>
  <c r="I324" i="2"/>
  <c r="J324" i="2" a="1"/>
  <c r="J324" i="2" s="1"/>
  <c r="L324" i="2" s="1"/>
  <c r="I336" i="2"/>
  <c r="J336" i="2" a="1"/>
  <c r="J336" i="2" s="1"/>
  <c r="K336" i="2" s="1"/>
  <c r="I344" i="2"/>
  <c r="J344" i="2" a="1"/>
  <c r="J344" i="2" s="1"/>
  <c r="I350" i="2"/>
  <c r="J350" i="2" a="1"/>
  <c r="J350" i="2" s="1"/>
  <c r="K350" i="2" s="1"/>
  <c r="I218" i="2"/>
  <c r="J218" i="2" a="1"/>
  <c r="J218" i="2" s="1"/>
  <c r="L218" i="2" s="1"/>
  <c r="I223" i="2"/>
  <c r="J223" i="2" a="1"/>
  <c r="J223" i="2" s="1"/>
  <c r="I233" i="2"/>
  <c r="J233" i="2" a="1"/>
  <c r="J233" i="2" s="1"/>
  <c r="I237" i="2"/>
  <c r="J237" i="2" a="1"/>
  <c r="J237" i="2" s="1"/>
  <c r="I245" i="2"/>
  <c r="J245" i="2" a="1"/>
  <c r="J245" i="2" s="1"/>
  <c r="I258" i="2"/>
  <c r="J258" i="2" a="1"/>
  <c r="J258" i="2" s="1"/>
  <c r="L258" i="2" s="1"/>
  <c r="I23" i="2"/>
  <c r="J23" i="2" a="1"/>
  <c r="J23" i="2" s="1"/>
  <c r="I31" i="2"/>
  <c r="J31" i="2" a="1"/>
  <c r="J31" i="2" s="1"/>
  <c r="I59" i="2"/>
  <c r="J59" i="2" a="1"/>
  <c r="J59" i="2" s="1"/>
  <c r="L59" i="2" s="1"/>
  <c r="I65" i="2"/>
  <c r="J65" i="2" a="1"/>
  <c r="J65" i="2" s="1"/>
  <c r="I5" i="2"/>
  <c r="J5" i="2" a="1"/>
  <c r="J5" i="2" s="1"/>
  <c r="I13" i="2"/>
  <c r="J13" i="2" a="1"/>
  <c r="J13" i="2" s="1"/>
  <c r="K13" i="2" s="1"/>
  <c r="I51" i="2"/>
  <c r="J51" i="2" a="1"/>
  <c r="J51" i="2" s="1"/>
  <c r="L51" i="2" s="1"/>
  <c r="I122" i="2"/>
  <c r="J122" i="2" a="1"/>
  <c r="J122" i="2" s="1"/>
  <c r="I130" i="2"/>
  <c r="J130" i="2" a="1"/>
  <c r="J130" i="2" s="1"/>
  <c r="I138" i="2"/>
  <c r="J138" i="2" a="1"/>
  <c r="J138" i="2" s="1"/>
  <c r="I158" i="2"/>
  <c r="J158" i="2" a="1"/>
  <c r="J158" i="2" s="1"/>
  <c r="I144" i="2"/>
  <c r="J144" i="2" a="1"/>
  <c r="J144" i="2" s="1"/>
  <c r="L144" i="2" s="1"/>
  <c r="I152" i="2"/>
  <c r="J152" i="2" a="1"/>
  <c r="J152" i="2" s="1"/>
  <c r="I345" i="2"/>
  <c r="J345" i="2" a="1"/>
  <c r="J345" i="2" s="1"/>
  <c r="L345" i="2" s="1"/>
  <c r="I321" i="2"/>
  <c r="J321" i="2" a="1"/>
  <c r="J321" i="2" s="1"/>
  <c r="K321" i="2" s="1"/>
  <c r="I330" i="2"/>
  <c r="J330" i="2" a="1"/>
  <c r="J330" i="2" s="1"/>
  <c r="I338" i="2"/>
  <c r="J338" i="2" a="1"/>
  <c r="J338" i="2" s="1"/>
  <c r="K338" i="2" s="1"/>
  <c r="I314" i="2"/>
  <c r="J314" i="2" a="1"/>
  <c r="J314" i="2" s="1"/>
  <c r="L314" i="2" s="1"/>
  <c r="I348" i="2"/>
  <c r="J348" i="2" a="1"/>
  <c r="J348" i="2" s="1"/>
  <c r="I139" i="2"/>
  <c r="J139" i="2" a="1"/>
  <c r="J139" i="2" s="1"/>
  <c r="I118" i="2"/>
  <c r="J118" i="2" a="1"/>
  <c r="J118" i="2" s="1"/>
  <c r="I156" i="2"/>
  <c r="J156" i="2" a="1"/>
  <c r="J156" i="2" s="1"/>
  <c r="I124" i="2"/>
  <c r="J124" i="2" a="1"/>
  <c r="J124" i="2" s="1"/>
  <c r="L124" i="2" s="1"/>
  <c r="I132" i="2"/>
  <c r="J132" i="2" a="1"/>
  <c r="J132" i="2" s="1"/>
  <c r="I146" i="2"/>
  <c r="J146" i="2" a="1"/>
  <c r="J146" i="2" s="1"/>
  <c r="I313" i="2"/>
  <c r="J313" i="2" a="1"/>
  <c r="J313" i="2" s="1"/>
  <c r="I331" i="2"/>
  <c r="J331" i="2" a="1"/>
  <c r="J331" i="2" s="1"/>
  <c r="I322" i="2"/>
  <c r="J322" i="2" a="1"/>
  <c r="J322" i="2" s="1"/>
  <c r="I353" i="2"/>
  <c r="J353" i="2" a="1"/>
  <c r="J353" i="2" s="1"/>
  <c r="K353" i="2" s="1"/>
  <c r="I337" i="2"/>
  <c r="J337" i="2" a="1"/>
  <c r="J337" i="2" s="1"/>
  <c r="I346" i="2"/>
  <c r="J346" i="2" a="1"/>
  <c r="J346" i="2" s="1"/>
  <c r="I264" i="2"/>
  <c r="J264" i="2" a="1"/>
  <c r="J264" i="2" s="1"/>
  <c r="I274" i="2"/>
  <c r="J274" i="2" a="1"/>
  <c r="J274" i="2" s="1"/>
  <c r="I282" i="2"/>
  <c r="J282" i="2" a="1"/>
  <c r="J282" i="2" s="1"/>
  <c r="I286" i="2"/>
  <c r="J286" i="2" a="1"/>
  <c r="J286" i="2" s="1"/>
  <c r="L286" i="2" s="1"/>
  <c r="I294" i="2"/>
  <c r="J294" i="2" a="1"/>
  <c r="J294" i="2" s="1"/>
  <c r="I304" i="2"/>
  <c r="J304" i="2" a="1"/>
  <c r="J304" i="2" s="1"/>
  <c r="K304" i="2" s="1"/>
  <c r="I265" i="2"/>
  <c r="J265" i="2" a="1"/>
  <c r="J265" i="2" s="1"/>
  <c r="I272" i="2"/>
  <c r="J272" i="2" a="1"/>
  <c r="J272" i="2" s="1"/>
  <c r="I280" i="2"/>
  <c r="J280" i="2" a="1"/>
  <c r="J280" i="2" s="1"/>
  <c r="I284" i="2"/>
  <c r="J284" i="2" a="1"/>
  <c r="J284" i="2" s="1"/>
  <c r="K284" i="2" s="1"/>
  <c r="I292" i="2"/>
  <c r="J292" i="2" a="1"/>
  <c r="J292" i="2" s="1"/>
  <c r="I300" i="2"/>
  <c r="J300" i="2" a="1"/>
  <c r="J300" i="2" s="1"/>
  <c r="I24" i="2"/>
  <c r="J24" i="2" a="1"/>
  <c r="J24" i="2" s="1"/>
  <c r="I35" i="2"/>
  <c r="J35" i="2" a="1"/>
  <c r="J35" i="2" s="1"/>
  <c r="I63" i="2"/>
  <c r="J63" i="2" a="1"/>
  <c r="J63" i="2" s="1"/>
  <c r="I114" i="2"/>
  <c r="J114" i="2" a="1"/>
  <c r="J114" i="2" s="1"/>
  <c r="L114" i="2" s="1"/>
  <c r="I53" i="2"/>
  <c r="J53" i="2" a="1"/>
  <c r="J53" i="2" s="1"/>
  <c r="I100" i="2"/>
  <c r="J100" i="2" a="1"/>
  <c r="J100" i="2" s="1"/>
  <c r="I84" i="2"/>
  <c r="J84" i="2" a="1"/>
  <c r="J84" i="2" s="1"/>
  <c r="I9" i="2"/>
  <c r="J9" i="2" a="1"/>
  <c r="J9" i="2" s="1"/>
  <c r="K9" i="2" s="1"/>
  <c r="I91" i="2"/>
  <c r="J91" i="2" a="1"/>
  <c r="J91" i="2" s="1"/>
  <c r="I47" i="2"/>
  <c r="J47" i="2" a="1"/>
  <c r="J47" i="2" s="1"/>
  <c r="K47" i="2" s="1"/>
  <c r="I74" i="2"/>
  <c r="J74" i="2" a="1"/>
  <c r="J74" i="2" s="1"/>
  <c r="L74" i="2" s="1"/>
  <c r="I108" i="2"/>
  <c r="J108" i="2" a="1"/>
  <c r="J108" i="2" s="1"/>
  <c r="I17" i="2"/>
  <c r="J17" i="2" a="1"/>
  <c r="J17" i="2" s="1"/>
  <c r="I3" i="2"/>
  <c r="J3" i="2" a="1"/>
  <c r="J3" i="2" s="1"/>
  <c r="I15" i="2"/>
  <c r="J15" i="2" a="1"/>
  <c r="J15" i="2" s="1"/>
  <c r="I29" i="2"/>
  <c r="J29" i="2" a="1"/>
  <c r="J29" i="2" s="1"/>
  <c r="L29" i="2" s="1"/>
  <c r="I41" i="2"/>
  <c r="J41" i="2" a="1"/>
  <c r="J41" i="2" s="1"/>
  <c r="I43" i="2"/>
  <c r="J43" i="2" a="1"/>
  <c r="J43" i="2" s="1"/>
  <c r="K43" i="2" s="1"/>
  <c r="I308" i="2"/>
  <c r="J308" i="2" a="1"/>
  <c r="J308" i="2" s="1"/>
  <c r="I316" i="2"/>
  <c r="J316" i="2" a="1"/>
  <c r="J316" i="2" s="1"/>
  <c r="I325" i="2"/>
  <c r="J325" i="2" a="1"/>
  <c r="J325" i="2" s="1"/>
  <c r="K325" i="2" s="1"/>
  <c r="I332" i="2"/>
  <c r="J332" i="2" a="1"/>
  <c r="J332" i="2" s="1"/>
  <c r="L332" i="2" s="1"/>
  <c r="I340" i="2"/>
  <c r="J340" i="2" a="1"/>
  <c r="J340" i="2" s="1"/>
  <c r="I351" i="2"/>
  <c r="J351" i="2" a="1"/>
  <c r="J351" i="2" s="1"/>
  <c r="I115" i="2"/>
  <c r="J115" i="2" a="1"/>
  <c r="J115" i="2" s="1"/>
  <c r="I85" i="2"/>
  <c r="J85" i="2" a="1"/>
  <c r="J85" i="2" s="1"/>
  <c r="I92" i="2"/>
  <c r="J92" i="2" a="1"/>
  <c r="J92" i="2" s="1"/>
  <c r="L92" i="2" s="1"/>
  <c r="F92" i="2" s="1"/>
  <c r="I104" i="2"/>
  <c r="J104" i="2" a="1"/>
  <c r="J104" i="2" s="1"/>
  <c r="I77" i="2"/>
  <c r="J77" i="2" a="1"/>
  <c r="J77" i="2" s="1"/>
  <c r="K77" i="2" s="1"/>
  <c r="I96" i="2"/>
  <c r="J96" i="2" a="1"/>
  <c r="J96" i="2" s="1"/>
  <c r="L96" i="2" s="1"/>
  <c r="I347" i="2"/>
  <c r="J347" i="2" a="1"/>
  <c r="J347" i="2" s="1"/>
  <c r="I309" i="2"/>
  <c r="J309" i="2" a="1"/>
  <c r="J309" i="2" s="1"/>
  <c r="I319" i="2"/>
  <c r="J319" i="2" a="1"/>
  <c r="J319" i="2" s="1"/>
  <c r="K319" i="2" s="1"/>
  <c r="I339" i="2"/>
  <c r="J339" i="2" a="1"/>
  <c r="J339" i="2" s="1"/>
  <c r="I354" i="2"/>
  <c r="J354" i="2" a="1"/>
  <c r="J354" i="2" s="1"/>
  <c r="I326" i="2"/>
  <c r="J326" i="2" a="1"/>
  <c r="J326" i="2" s="1"/>
  <c r="I166" i="2"/>
  <c r="J166" i="2" a="1"/>
  <c r="J166" i="2" s="1"/>
  <c r="I173" i="2"/>
  <c r="J173" i="2" a="1"/>
  <c r="J173" i="2" s="1"/>
  <c r="I205" i="2"/>
  <c r="J205" i="2" a="1"/>
  <c r="J205" i="2" s="1"/>
  <c r="L205" i="2" s="1"/>
  <c r="I195" i="2"/>
  <c r="J195" i="2" a="1"/>
  <c r="J195" i="2" s="1"/>
  <c r="I181" i="2"/>
  <c r="J181" i="2" a="1"/>
  <c r="J181" i="2" s="1"/>
  <c r="K181" i="2" s="1"/>
  <c r="I189" i="2"/>
  <c r="J189" i="2" a="1"/>
  <c r="J189" i="2" s="1"/>
  <c r="I329" i="2"/>
  <c r="J329" i="2" a="1"/>
  <c r="J329" i="2" s="1"/>
  <c r="I323" i="2"/>
  <c r="J323" i="2" a="1"/>
  <c r="J323" i="2" s="1"/>
  <c r="I333" i="2"/>
  <c r="J333" i="2" a="1"/>
  <c r="J333" i="2" s="1"/>
  <c r="K333" i="2" s="1"/>
  <c r="G333" i="2" s="1"/>
  <c r="I343" i="2"/>
  <c r="J343" i="2" a="1"/>
  <c r="J343" i="2" s="1"/>
  <c r="L343" i="2" s="1"/>
  <c r="I315" i="2"/>
  <c r="J315" i="2" a="1"/>
  <c r="J315" i="2" s="1"/>
  <c r="I355" i="2"/>
  <c r="J355" i="2" a="1"/>
  <c r="J355" i="2" s="1"/>
  <c r="I70" i="2"/>
  <c r="J70" i="2" a="1"/>
  <c r="J70" i="2" s="1"/>
  <c r="I78" i="2"/>
  <c r="J78" i="2" a="1"/>
  <c r="J78" i="2" s="1"/>
  <c r="I88" i="2"/>
  <c r="J88" i="2" a="1"/>
  <c r="J88" i="2" s="1"/>
  <c r="L88" i="2" s="1"/>
  <c r="I98" i="2"/>
  <c r="J98" i="2" a="1"/>
  <c r="J98" i="2" s="1"/>
  <c r="I106" i="2"/>
  <c r="J106" i="2" a="1"/>
  <c r="J106" i="2" s="1"/>
  <c r="K106" i="2" s="1"/>
  <c r="I110" i="2"/>
  <c r="J110" i="2" a="1"/>
  <c r="J110" i="2" s="1"/>
  <c r="I119" i="2"/>
  <c r="J119" i="2" a="1"/>
  <c r="J119" i="2" s="1"/>
  <c r="K119" i="2" s="1"/>
  <c r="I159" i="2"/>
  <c r="J159" i="2" a="1"/>
  <c r="J159" i="2" s="1"/>
  <c r="I126" i="2"/>
  <c r="J126" i="2" a="1"/>
  <c r="J126" i="2" s="1"/>
  <c r="K126" i="2" s="1"/>
  <c r="I134" i="2"/>
  <c r="J134" i="2" a="1"/>
  <c r="J134" i="2" s="1"/>
  <c r="I142" i="2"/>
  <c r="J142" i="2" a="1"/>
  <c r="J142" i="2" s="1"/>
  <c r="I150" i="2"/>
  <c r="J150" i="2" a="1"/>
  <c r="J150" i="2" s="1"/>
  <c r="I301" i="2"/>
  <c r="J301" i="2" a="1"/>
  <c r="J301" i="2" s="1"/>
  <c r="I279" i="2"/>
  <c r="J279" i="2" a="1"/>
  <c r="J279" i="2" s="1"/>
  <c r="I297" i="2"/>
  <c r="J297" i="2" a="1"/>
  <c r="J297" i="2" s="1"/>
  <c r="L297" i="2" s="1"/>
  <c r="I268" i="2"/>
  <c r="J268" i="2" a="1"/>
  <c r="J268" i="2" s="1"/>
  <c r="I262" i="2"/>
  <c r="J262" i="2" a="1"/>
  <c r="J262" i="2" s="1"/>
  <c r="I288" i="2"/>
  <c r="J288" i="2" a="1"/>
  <c r="J288" i="2" s="1"/>
  <c r="I55" i="2"/>
  <c r="J55" i="2" a="1"/>
  <c r="J55" i="2" s="1"/>
  <c r="I305" i="2"/>
  <c r="J305" i="2" a="1"/>
  <c r="J305" i="2" s="1"/>
  <c r="I275" i="2"/>
  <c r="J275" i="2" a="1"/>
  <c r="J275" i="2" s="1"/>
  <c r="K275" i="2" s="1"/>
  <c r="G275" i="2" s="1"/>
  <c r="I266" i="2"/>
  <c r="J266" i="2" a="1"/>
  <c r="J266" i="2" s="1"/>
  <c r="I298" i="2"/>
  <c r="J298" i="2" a="1"/>
  <c r="J298" i="2" s="1"/>
  <c r="I131" i="2"/>
  <c r="J131" i="2" a="1"/>
  <c r="J131" i="2" s="1"/>
  <c r="I154" i="2"/>
  <c r="J154" i="2" a="1"/>
  <c r="J154" i="2" s="1"/>
  <c r="I281" i="2"/>
  <c r="J281" i="2" a="1"/>
  <c r="J281" i="2" s="1"/>
  <c r="L281" i="2" s="1"/>
  <c r="I125" i="2"/>
  <c r="J125" i="2" a="1"/>
  <c r="J125" i="2" s="1"/>
  <c r="I143" i="2"/>
  <c r="J143" i="2" a="1"/>
  <c r="J143" i="2" s="1"/>
  <c r="K143" i="2" s="1"/>
  <c r="I136" i="2"/>
  <c r="J136" i="2" a="1"/>
  <c r="J136" i="2" s="1"/>
  <c r="L136" i="2" s="1"/>
  <c r="I66" i="2"/>
  <c r="J66" i="2" a="1"/>
  <c r="J66" i="2" s="1"/>
  <c r="K66" i="2" s="1"/>
  <c r="I4" i="2"/>
  <c r="J4" i="2" a="1"/>
  <c r="J4" i="2" s="1"/>
  <c r="I25" i="2"/>
  <c r="J25" i="2" a="1"/>
  <c r="J25" i="2" s="1"/>
  <c r="K25" i="2" s="1"/>
  <c r="I11" i="2"/>
  <c r="J11" i="2" a="1"/>
  <c r="J11" i="2" s="1"/>
  <c r="L11" i="2" s="1"/>
  <c r="F11" i="2" s="1"/>
  <c r="I33" i="2"/>
  <c r="J33" i="2" a="1"/>
  <c r="J33" i="2" s="1"/>
  <c r="I291" i="2"/>
  <c r="J291" i="2" a="1"/>
  <c r="J291" i="2" s="1"/>
  <c r="I148" i="2"/>
  <c r="J148" i="2" a="1"/>
  <c r="J148" i="2" s="1"/>
  <c r="I45" i="2"/>
  <c r="J45" i="2" a="1"/>
  <c r="J45" i="2" s="1"/>
  <c r="I167" i="2"/>
  <c r="J167" i="2" a="1"/>
  <c r="J167" i="2" s="1"/>
  <c r="L167" i="2" s="1"/>
  <c r="I175" i="2"/>
  <c r="J175" i="2" a="1"/>
  <c r="J175" i="2" s="1"/>
  <c r="I185" i="2"/>
  <c r="J185" i="2" a="1"/>
  <c r="J185" i="2" s="1"/>
  <c r="L185" i="2" s="1"/>
  <c r="I187" i="2"/>
  <c r="J187" i="2" a="1"/>
  <c r="J187" i="2" s="1"/>
  <c r="I196" i="2"/>
  <c r="J196" i="2" a="1"/>
  <c r="J196" i="2" s="1"/>
  <c r="I204" i="2"/>
  <c r="J204" i="2" a="1"/>
  <c r="J204" i="2" s="1"/>
  <c r="I12" i="2"/>
  <c r="J12" i="2" a="1"/>
  <c r="J12" i="2" s="1"/>
  <c r="K12" i="2" s="1"/>
  <c r="I37" i="2"/>
  <c r="J37" i="2" a="1"/>
  <c r="J37" i="2" s="1"/>
  <c r="I30" i="2"/>
  <c r="J30" i="2" a="1"/>
  <c r="J30" i="2" s="1"/>
  <c r="I19" i="2"/>
  <c r="J19" i="2" a="1"/>
  <c r="J19" i="2" s="1"/>
  <c r="I48" i="2"/>
  <c r="J48" i="2" a="1"/>
  <c r="J48" i="2" s="1"/>
  <c r="I56" i="2"/>
  <c r="J56" i="2" a="1"/>
  <c r="J56" i="2" s="1"/>
  <c r="I67" i="2"/>
  <c r="J67" i="2" a="1"/>
  <c r="J67" i="2" s="1"/>
  <c r="L67" i="2" s="1"/>
  <c r="I75" i="2"/>
  <c r="J75" i="2" a="1"/>
  <c r="J75" i="2" s="1"/>
  <c r="I83" i="2"/>
  <c r="J83" i="2" a="1"/>
  <c r="J83" i="2" s="1"/>
  <c r="I93" i="2"/>
  <c r="J93" i="2" a="1"/>
  <c r="J93" i="2" s="1"/>
  <c r="I109" i="2"/>
  <c r="J109" i="2" a="1"/>
  <c r="J109" i="2" s="1"/>
  <c r="I99" i="2"/>
  <c r="J99" i="2" a="1"/>
  <c r="J99" i="2" s="1"/>
  <c r="I116" i="2"/>
  <c r="J116" i="2" a="1"/>
  <c r="J116" i="2" s="1"/>
  <c r="K116" i="2" s="1"/>
  <c r="I240" i="2"/>
  <c r="J240" i="2" a="1"/>
  <c r="J240" i="2" s="1"/>
  <c r="I213" i="2"/>
  <c r="J213" i="2" a="1"/>
  <c r="J213" i="2" s="1"/>
  <c r="I227" i="2"/>
  <c r="J227" i="2" a="1"/>
  <c r="J227" i="2" s="1"/>
  <c r="I221" i="2"/>
  <c r="J221" i="2" a="1"/>
  <c r="J221" i="2" s="1"/>
  <c r="I253" i="2"/>
  <c r="J253" i="2" a="1"/>
  <c r="J253" i="2" s="1"/>
  <c r="I247" i="2"/>
  <c r="J247" i="2" a="1"/>
  <c r="J247" i="2" s="1"/>
  <c r="L247" i="2" s="1"/>
  <c r="I120" i="2"/>
  <c r="J120" i="2" a="1"/>
  <c r="J120" i="2" s="1"/>
  <c r="I127" i="2"/>
  <c r="J127" i="2" a="1"/>
  <c r="J127" i="2" s="1"/>
  <c r="K127" i="2" s="1"/>
  <c r="I133" i="2"/>
  <c r="J133" i="2" a="1"/>
  <c r="J133" i="2" s="1"/>
  <c r="I140" i="2"/>
  <c r="J140" i="2" a="1"/>
  <c r="J140" i="2" s="1"/>
  <c r="K140" i="2" s="1"/>
  <c r="I149" i="2"/>
  <c r="J149" i="2" a="1"/>
  <c r="J149" i="2" s="1"/>
  <c r="I153" i="2"/>
  <c r="J153" i="2" a="1"/>
  <c r="J153" i="2" s="1"/>
  <c r="K153" i="2" s="1"/>
  <c r="I163" i="2"/>
  <c r="J163" i="2" a="1"/>
  <c r="J163" i="2" s="1"/>
  <c r="I174" i="2"/>
  <c r="J174" i="2" a="1"/>
  <c r="J174" i="2" s="1"/>
  <c r="I180" i="2"/>
  <c r="J180" i="2" a="1"/>
  <c r="J180" i="2" s="1"/>
  <c r="I193" i="2"/>
  <c r="J193" i="2" a="1"/>
  <c r="J193" i="2" s="1"/>
  <c r="I200" i="2"/>
  <c r="J200" i="2" a="1"/>
  <c r="J200" i="2" s="1"/>
  <c r="I206" i="2"/>
  <c r="J206" i="2" a="1"/>
  <c r="J206" i="2" s="1"/>
  <c r="L206" i="2" s="1"/>
  <c r="J76" i="2" a="1"/>
  <c r="J76" i="2" s="1"/>
  <c r="I76" i="2"/>
  <c r="I14" i="2"/>
  <c r="J14" i="2" a="1"/>
  <c r="J14" i="2" s="1"/>
  <c r="I21" i="2"/>
  <c r="J21" i="2" a="1"/>
  <c r="J21" i="2" s="1"/>
  <c r="I27" i="2"/>
  <c r="J27" i="2" a="1"/>
  <c r="J27" i="2" s="1"/>
  <c r="I36" i="2"/>
  <c r="J36" i="2" a="1"/>
  <c r="J36" i="2" s="1"/>
  <c r="I44" i="2"/>
  <c r="J44" i="2" a="1"/>
  <c r="J44" i="2" s="1"/>
  <c r="I169" i="2"/>
  <c r="J169" i="2" a="1"/>
  <c r="J169" i="2" s="1"/>
  <c r="I176" i="2"/>
  <c r="J176" i="2" a="1"/>
  <c r="J176" i="2" s="1"/>
  <c r="L176" i="2" s="1"/>
  <c r="I183" i="2"/>
  <c r="J183" i="2" a="1"/>
  <c r="J183" i="2" s="1"/>
  <c r="L183" i="2" s="1"/>
  <c r="I194" i="2"/>
  <c r="J194" i="2" a="1"/>
  <c r="J194" i="2" s="1"/>
  <c r="I201" i="2"/>
  <c r="J201" i="2" a="1"/>
  <c r="J201" i="2" s="1"/>
  <c r="K201" i="2" s="1"/>
  <c r="I209" i="2"/>
  <c r="J209" i="2" a="1"/>
  <c r="J209" i="2" s="1"/>
  <c r="I211" i="2"/>
  <c r="J211" i="2" a="1"/>
  <c r="J211" i="2" s="1"/>
  <c r="I219" i="2"/>
  <c r="J219" i="2" a="1"/>
  <c r="J219" i="2" s="1"/>
  <c r="I228" i="2"/>
  <c r="J228" i="2" a="1"/>
  <c r="J228" i="2" s="1"/>
  <c r="K228" i="2" s="1"/>
  <c r="I238" i="2"/>
  <c r="J238" i="2" a="1"/>
  <c r="J238" i="2" s="1"/>
  <c r="I243" i="2"/>
  <c r="J243" i="2" a="1"/>
  <c r="J243" i="2" s="1"/>
  <c r="I251" i="2"/>
  <c r="J251" i="2" a="1"/>
  <c r="J251" i="2" s="1"/>
  <c r="I6" i="2"/>
  <c r="J6" i="2" a="1"/>
  <c r="J6" i="2" s="1"/>
  <c r="L6" i="2" s="1"/>
  <c r="F6" i="2" s="1"/>
  <c r="I18" i="2"/>
  <c r="J18" i="2" a="1"/>
  <c r="J18" i="2" s="1"/>
  <c r="K18" i="2" s="1"/>
  <c r="I28" i="2"/>
  <c r="J28" i="2" a="1"/>
  <c r="J28" i="2" s="1"/>
  <c r="L28" i="2" s="1"/>
  <c r="I39" i="2"/>
  <c r="J39" i="2" a="1"/>
  <c r="J39" i="2" s="1"/>
  <c r="I46" i="2"/>
  <c r="J46" i="2" a="1"/>
  <c r="J46" i="2" s="1"/>
  <c r="K46" i="2" s="1"/>
  <c r="I54" i="2"/>
  <c r="J54" i="2" a="1"/>
  <c r="J54" i="2" s="1"/>
  <c r="I61" i="2"/>
  <c r="J61" i="2" a="1"/>
  <c r="J61" i="2" s="1"/>
  <c r="I168" i="2"/>
  <c r="J168" i="2" a="1"/>
  <c r="J168" i="2" s="1"/>
  <c r="I177" i="2"/>
  <c r="J177" i="2" a="1"/>
  <c r="J177" i="2" s="1"/>
  <c r="K177" i="2" s="1"/>
  <c r="I184" i="2"/>
  <c r="J184" i="2" a="1"/>
  <c r="J184" i="2" s="1"/>
  <c r="I192" i="2"/>
  <c r="J192" i="2" a="1"/>
  <c r="J192" i="2" s="1"/>
  <c r="I202" i="2"/>
  <c r="J202" i="2" a="1"/>
  <c r="J202" i="2" s="1"/>
  <c r="I207" i="2"/>
  <c r="J207" i="2" a="1"/>
  <c r="J207" i="2" s="1"/>
  <c r="K207" i="2" s="1"/>
  <c r="G207" i="2" s="1"/>
  <c r="I7" i="2"/>
  <c r="J7" i="2" a="1"/>
  <c r="J7" i="2" s="1"/>
  <c r="I20" i="2"/>
  <c r="J20" i="2" a="1"/>
  <c r="J20" i="2" s="1"/>
  <c r="I34" i="2"/>
  <c r="J34" i="2" a="1"/>
  <c r="J34" i="2" s="1"/>
  <c r="I42" i="2"/>
  <c r="J42" i="2" a="1"/>
  <c r="J42" i="2" s="1"/>
  <c r="I49" i="2"/>
  <c r="J49" i="2" a="1"/>
  <c r="J49" i="2" s="1"/>
  <c r="I57" i="2"/>
  <c r="J57" i="2" a="1"/>
  <c r="J57" i="2" s="1"/>
  <c r="I64" i="2"/>
  <c r="J64" i="2" a="1"/>
  <c r="J64" i="2" s="1"/>
  <c r="I123" i="2"/>
  <c r="J123" i="2" a="1"/>
  <c r="J123" i="2" s="1"/>
  <c r="K123" i="2" s="1"/>
  <c r="I129" i="2"/>
  <c r="J129" i="2" a="1"/>
  <c r="J129" i="2" s="1"/>
  <c r="I135" i="2"/>
  <c r="J135" i="2" a="1"/>
  <c r="J135" i="2" s="1"/>
  <c r="I141" i="2"/>
  <c r="J141" i="2" a="1"/>
  <c r="J141" i="2" s="1"/>
  <c r="I147" i="2"/>
  <c r="J147" i="2" a="1"/>
  <c r="J147" i="2" s="1"/>
  <c r="I155" i="2"/>
  <c r="J155" i="2" a="1"/>
  <c r="J155" i="2" s="1"/>
  <c r="I261" i="2"/>
  <c r="J261" i="2" a="1"/>
  <c r="J261" i="2" s="1"/>
  <c r="I269" i="2"/>
  <c r="J269" i="2" a="1"/>
  <c r="J269" i="2" s="1"/>
  <c r="I277" i="2"/>
  <c r="J277" i="2" a="1"/>
  <c r="J277" i="2" s="1"/>
  <c r="I285" i="2"/>
  <c r="J285" i="2" a="1"/>
  <c r="J285" i="2" s="1"/>
  <c r="I295" i="2"/>
  <c r="J295" i="2" a="1"/>
  <c r="J295" i="2" s="1"/>
  <c r="I306" i="2"/>
  <c r="J306" i="2" a="1"/>
  <c r="J306" i="2" s="1"/>
  <c r="I71" i="2"/>
  <c r="J71" i="2" a="1"/>
  <c r="J71" i="2" s="1"/>
  <c r="K71" i="2" s="1"/>
  <c r="I80" i="2"/>
  <c r="J80" i="2" a="1"/>
  <c r="J80" i="2" s="1"/>
  <c r="I86" i="2"/>
  <c r="J86" i="2" a="1"/>
  <c r="J86" i="2" s="1"/>
  <c r="I97" i="2"/>
  <c r="J97" i="2" a="1"/>
  <c r="J97" i="2" s="1"/>
  <c r="I103" i="2"/>
  <c r="J103" i="2" a="1"/>
  <c r="J103" i="2" s="1"/>
  <c r="I111" i="2"/>
  <c r="J111" i="2" a="1"/>
  <c r="J111" i="2" s="1"/>
  <c r="L111" i="2" s="1"/>
  <c r="I215" i="2"/>
  <c r="J215" i="2" a="1"/>
  <c r="J215" i="2" s="1"/>
  <c r="L215" i="2" s="1"/>
  <c r="I224" i="2"/>
  <c r="J224" i="2" a="1"/>
  <c r="J224" i="2" s="1"/>
  <c r="I232" i="2"/>
  <c r="J232" i="2" a="1"/>
  <c r="J232" i="2" s="1"/>
  <c r="I241" i="2"/>
  <c r="J241" i="2" a="1"/>
  <c r="J241" i="2" s="1"/>
  <c r="I248" i="2"/>
  <c r="J248" i="2" a="1"/>
  <c r="J248" i="2" s="1"/>
  <c r="I252" i="2"/>
  <c r="J252" i="2" a="1"/>
  <c r="J252" i="2" s="1"/>
  <c r="I8" i="2"/>
  <c r="J8" i="2" a="1"/>
  <c r="J8" i="2" s="1"/>
  <c r="K8" i="2" s="1"/>
  <c r="I16" i="2"/>
  <c r="J16" i="2" a="1"/>
  <c r="J16" i="2" s="1"/>
  <c r="I26" i="2"/>
  <c r="J26" i="2" a="1"/>
  <c r="J26" i="2" s="1"/>
  <c r="I38" i="2"/>
  <c r="J38" i="2" a="1"/>
  <c r="J38" i="2" s="1"/>
  <c r="L38" i="2" s="1"/>
  <c r="I52" i="2"/>
  <c r="J52" i="2" a="1"/>
  <c r="J52" i="2" s="1"/>
  <c r="K52" i="2" s="1"/>
  <c r="I58" i="2"/>
  <c r="J58" i="2" a="1"/>
  <c r="J58" i="2" s="1"/>
  <c r="I62" i="2"/>
  <c r="J62" i="2" a="1"/>
  <c r="J62" i="2" s="1"/>
  <c r="L62" i="2" s="1"/>
  <c r="I72" i="2"/>
  <c r="J72" i="2" a="1"/>
  <c r="J72" i="2" s="1"/>
  <c r="I79" i="2"/>
  <c r="J79" i="2" a="1"/>
  <c r="J79" i="2" s="1"/>
  <c r="K79" i="2" s="1"/>
  <c r="I87" i="2"/>
  <c r="J87" i="2" a="1"/>
  <c r="J87" i="2" s="1"/>
  <c r="I95" i="2"/>
  <c r="J95" i="2" a="1"/>
  <c r="J95" i="2" s="1"/>
  <c r="I105" i="2"/>
  <c r="J105" i="2" a="1"/>
  <c r="J105" i="2" s="1"/>
  <c r="I117" i="2"/>
  <c r="J117" i="2" a="1"/>
  <c r="J117" i="2" s="1"/>
  <c r="K117" i="2" s="1"/>
  <c r="I267" i="2"/>
  <c r="J267" i="2" a="1"/>
  <c r="J267" i="2" s="1"/>
  <c r="I273" i="2"/>
  <c r="J273" i="2" a="1"/>
  <c r="J273" i="2" s="1"/>
  <c r="I283" i="2"/>
  <c r="J283" i="2" a="1"/>
  <c r="J283" i="2" s="1"/>
  <c r="L283" i="2" s="1"/>
  <c r="I289" i="2"/>
  <c r="J289" i="2" a="1"/>
  <c r="J289" i="2" s="1"/>
  <c r="I299" i="2"/>
  <c r="J299" i="2" a="1"/>
  <c r="J299" i="2" s="1"/>
  <c r="I307" i="2"/>
  <c r="J307" i="2" a="1"/>
  <c r="J307" i="2" s="1"/>
  <c r="L307" i="2" s="1"/>
  <c r="I212" i="2"/>
  <c r="J212" i="2" a="1"/>
  <c r="J212" i="2" s="1"/>
  <c r="I222" i="2"/>
  <c r="J222" i="2" a="1"/>
  <c r="J222" i="2" s="1"/>
  <c r="I229" i="2"/>
  <c r="J229" i="2" a="1"/>
  <c r="J229" i="2" s="1"/>
  <c r="I242" i="2"/>
  <c r="J242" i="2" a="1"/>
  <c r="J242" i="2" s="1"/>
  <c r="I250" i="2"/>
  <c r="J250" i="2" a="1"/>
  <c r="J250" i="2" s="1"/>
  <c r="I255" i="2"/>
  <c r="J255" i="2" a="1"/>
  <c r="J255" i="2" s="1"/>
  <c r="K255" i="2" s="1"/>
  <c r="I10" i="2"/>
  <c r="J10" i="2" a="1"/>
  <c r="J10" i="2" s="1"/>
  <c r="I22" i="2"/>
  <c r="J22" i="2" a="1"/>
  <c r="J22" i="2" s="1"/>
  <c r="I32" i="2"/>
  <c r="J32" i="2" a="1"/>
  <c r="J32" i="2" s="1"/>
  <c r="L32" i="2" s="1"/>
  <c r="I40" i="2"/>
  <c r="J40" i="2" a="1"/>
  <c r="J40" i="2" s="1"/>
  <c r="K40" i="2" s="1"/>
  <c r="G40" i="2" s="1"/>
  <c r="I50" i="2"/>
  <c r="J50" i="2" a="1"/>
  <c r="J50" i="2" s="1"/>
  <c r="I60" i="2"/>
  <c r="J60" i="2" a="1"/>
  <c r="J60" i="2" s="1"/>
  <c r="L60" i="2" s="1"/>
  <c r="I68" i="2"/>
  <c r="J68" i="2" a="1"/>
  <c r="J68" i="2" s="1"/>
  <c r="I164" i="2"/>
  <c r="J164" i="2" a="1"/>
  <c r="J164" i="2" s="1"/>
  <c r="K164" i="2" s="1"/>
  <c r="I172" i="2"/>
  <c r="J172" i="2" a="1"/>
  <c r="J172" i="2" s="1"/>
  <c r="I182" i="2"/>
  <c r="J182" i="2" a="1"/>
  <c r="J182" i="2" s="1"/>
  <c r="I188" i="2"/>
  <c r="J188" i="2" a="1"/>
  <c r="J188" i="2" s="1"/>
  <c r="I197" i="2"/>
  <c r="J197" i="2" a="1"/>
  <c r="J197" i="2" s="1"/>
  <c r="K197" i="2" s="1"/>
  <c r="I210" i="2"/>
  <c r="J210" i="2" a="1"/>
  <c r="J210" i="2" s="1"/>
  <c r="I214" i="2"/>
  <c r="J214" i="2" a="1"/>
  <c r="J214" i="2" s="1"/>
  <c r="I220" i="2"/>
  <c r="J220" i="2" a="1"/>
  <c r="J220" i="2" s="1"/>
  <c r="L220" i="2" s="1"/>
  <c r="I230" i="2"/>
  <c r="J230" i="2" a="1"/>
  <c r="J230" i="2" s="1"/>
  <c r="I235" i="2"/>
  <c r="J235" i="2" a="1"/>
  <c r="J235" i="2" s="1"/>
  <c r="I246" i="2"/>
  <c r="J246" i="2" a="1"/>
  <c r="J246" i="2" s="1"/>
  <c r="L246" i="2" s="1"/>
  <c r="I256" i="2"/>
  <c r="J256" i="2" a="1"/>
  <c r="J256" i="2" s="1"/>
  <c r="I73" i="2"/>
  <c r="J73" i="2" a="1"/>
  <c r="J73" i="2" s="1"/>
  <c r="K73" i="2" s="1"/>
  <c r="I81" i="2"/>
  <c r="J81" i="2" a="1"/>
  <c r="J81" i="2" s="1"/>
  <c r="I89" i="2"/>
  <c r="J89" i="2" a="1"/>
  <c r="J89" i="2" s="1"/>
  <c r="L89" i="2" s="1"/>
  <c r="F89" i="2" s="1"/>
  <c r="I101" i="2"/>
  <c r="J101" i="2" a="1"/>
  <c r="J101" i="2" s="1"/>
  <c r="I107" i="2"/>
  <c r="J107" i="2" a="1"/>
  <c r="J107" i="2" s="1"/>
  <c r="I113" i="2"/>
  <c r="J113" i="2" a="1"/>
  <c r="J113" i="2" s="1"/>
  <c r="I216" i="2"/>
  <c r="J216" i="2" a="1"/>
  <c r="J216" i="2" s="1"/>
  <c r="I226" i="2"/>
  <c r="J226" i="2" a="1"/>
  <c r="J226" i="2" s="1"/>
  <c r="I234" i="2"/>
  <c r="J234" i="2" a="1"/>
  <c r="J234" i="2" s="1"/>
  <c r="I236" i="2"/>
  <c r="J236" i="2" a="1"/>
  <c r="J236" i="2" s="1"/>
  <c r="I244" i="2"/>
  <c r="J244" i="2" a="1"/>
  <c r="J244" i="2" s="1"/>
  <c r="L244" i="2" s="1"/>
  <c r="I254" i="2"/>
  <c r="J254" i="2" a="1"/>
  <c r="J254" i="2" s="1"/>
  <c r="I170" i="2"/>
  <c r="J170" i="2" a="1"/>
  <c r="J170" i="2" s="1"/>
  <c r="K170" i="2" s="1"/>
  <c r="I178" i="2"/>
  <c r="J178" i="2" a="1"/>
  <c r="J178" i="2" s="1"/>
  <c r="I186" i="2"/>
  <c r="J186" i="2" a="1"/>
  <c r="J186" i="2" s="1"/>
  <c r="L186" i="2" s="1"/>
  <c r="F186" i="2" s="1"/>
  <c r="I190" i="2"/>
  <c r="J190" i="2" a="1"/>
  <c r="J190" i="2" s="1"/>
  <c r="I198" i="2"/>
  <c r="J198" i="2" a="1"/>
  <c r="J198" i="2" s="1"/>
  <c r="I208" i="2"/>
  <c r="J208" i="2" a="1"/>
  <c r="J208" i="2" s="1"/>
  <c r="I311" i="2"/>
  <c r="J311" i="2" a="1"/>
  <c r="J311" i="2" s="1"/>
  <c r="I317" i="2"/>
  <c r="J317" i="2" a="1"/>
  <c r="J317" i="2" s="1"/>
  <c r="L317" i="2" s="1"/>
  <c r="I327" i="2"/>
  <c r="J327" i="2" a="1"/>
  <c r="J327" i="2" s="1"/>
  <c r="I335" i="2"/>
  <c r="J335" i="2" a="1"/>
  <c r="J335" i="2" s="1"/>
  <c r="I341" i="2"/>
  <c r="J341" i="2" a="1"/>
  <c r="J341" i="2" s="1"/>
  <c r="I349" i="2"/>
  <c r="J349" i="2" a="1"/>
  <c r="J349" i="2" s="1"/>
  <c r="I128" i="2"/>
  <c r="J128" i="2" a="1"/>
  <c r="J128" i="2" s="1"/>
  <c r="L128" i="2" s="1"/>
  <c r="I137" i="2"/>
  <c r="J137" i="2" a="1"/>
  <c r="J137" i="2" s="1"/>
  <c r="K137" i="2" s="1"/>
  <c r="I145" i="2"/>
  <c r="J145" i="2" a="1"/>
  <c r="J145" i="2" s="1"/>
  <c r="I151" i="2"/>
  <c r="J151" i="2" a="1"/>
  <c r="J151" i="2" s="1"/>
  <c r="I157" i="2"/>
  <c r="J157" i="2" a="1"/>
  <c r="J157" i="2" s="1"/>
  <c r="I263" i="2"/>
  <c r="J263" i="2" a="1"/>
  <c r="J263" i="2" s="1"/>
  <c r="I271" i="2"/>
  <c r="J271" i="2" a="1"/>
  <c r="J271" i="2" s="1"/>
  <c r="I276" i="2"/>
  <c r="J276" i="2" a="1"/>
  <c r="J276" i="2" s="1"/>
  <c r="I287" i="2"/>
  <c r="J287" i="2" a="1"/>
  <c r="J287" i="2" s="1"/>
  <c r="I293" i="2"/>
  <c r="J293" i="2" a="1"/>
  <c r="J293" i="2" s="1"/>
  <c r="I303" i="2"/>
  <c r="J303" i="2" a="1"/>
  <c r="J303" i="2" s="1"/>
  <c r="J121" i="2" a="1"/>
  <c r="J121" i="2" s="1"/>
  <c r="I121" i="2"/>
  <c r="R161" i="2"/>
  <c r="S161" i="2" s="1"/>
  <c r="S259" i="2"/>
  <c r="R69" i="2"/>
  <c r="S69" i="2" s="1"/>
  <c r="R160" i="2"/>
  <c r="S160" i="2" s="1"/>
  <c r="Q158" i="2"/>
  <c r="F176" i="2" l="1"/>
  <c r="G127" i="2"/>
  <c r="F29" i="2"/>
  <c r="F114" i="2"/>
  <c r="G284" i="2"/>
  <c r="G353" i="2"/>
  <c r="F124" i="2"/>
  <c r="G338" i="2"/>
  <c r="H259" i="2"/>
  <c r="U259" i="2" s="1"/>
  <c r="G170" i="2"/>
  <c r="G73" i="2"/>
  <c r="G164" i="2"/>
  <c r="G79" i="2"/>
  <c r="G46" i="2"/>
  <c r="G201" i="2"/>
  <c r="G318" i="2"/>
  <c r="H161" i="2"/>
  <c r="U161" i="2" s="1"/>
  <c r="T259" i="2"/>
  <c r="G255" i="2"/>
  <c r="F307" i="2"/>
  <c r="F62" i="2"/>
  <c r="G177" i="2"/>
  <c r="F28" i="2"/>
  <c r="F183" i="2"/>
  <c r="F136" i="2"/>
  <c r="G181" i="2"/>
  <c r="G77" i="2"/>
  <c r="G144" i="2"/>
  <c r="G13" i="2"/>
  <c r="G258" i="2"/>
  <c r="G350" i="2"/>
  <c r="F203" i="2"/>
  <c r="F352" i="2"/>
  <c r="F302" i="2"/>
  <c r="G257" i="2"/>
  <c r="G112" i="2"/>
  <c r="F206" i="2"/>
  <c r="G153" i="2"/>
  <c r="G116" i="2"/>
  <c r="F167" i="2"/>
  <c r="F281" i="2"/>
  <c r="F59" i="2"/>
  <c r="F324" i="2"/>
  <c r="G328" i="2"/>
  <c r="F314" i="2"/>
  <c r="F345" i="2"/>
  <c r="G336" i="2"/>
  <c r="F334" i="2"/>
  <c r="G140" i="2"/>
  <c r="F51" i="2"/>
  <c r="F218" i="2"/>
  <c r="G165" i="2"/>
  <c r="H160" i="2"/>
  <c r="U160" i="2" s="1"/>
  <c r="H69" i="2"/>
  <c r="U69" i="2" s="1"/>
  <c r="H162" i="2"/>
  <c r="U162" i="2" s="1"/>
  <c r="L288" i="2"/>
  <c r="F288" i="2" s="1"/>
  <c r="K288" i="2"/>
  <c r="G288" i="2" s="1"/>
  <c r="L77" i="2"/>
  <c r="L240" i="2"/>
  <c r="F240" i="2" s="1"/>
  <c r="K240" i="2"/>
  <c r="G240" i="2" s="1"/>
  <c r="L337" i="2"/>
  <c r="K337" i="2"/>
  <c r="L37" i="2"/>
  <c r="F37" i="2" s="1"/>
  <c r="K37" i="2"/>
  <c r="G37" i="2" s="1"/>
  <c r="L266" i="2"/>
  <c r="K266" i="2"/>
  <c r="K65" i="2"/>
  <c r="G65" i="2" s="1"/>
  <c r="L65" i="2"/>
  <c r="K308" i="2"/>
  <c r="L308" i="2"/>
  <c r="L231" i="2"/>
  <c r="F231" i="2" s="1"/>
  <c r="K231" i="2"/>
  <c r="G231" i="2" s="1"/>
  <c r="K272" i="2"/>
  <c r="G272" i="2" s="1"/>
  <c r="L272" i="2"/>
  <c r="K331" i="2"/>
  <c r="L331" i="2"/>
  <c r="L93" i="2"/>
  <c r="K93" i="2"/>
  <c r="L140" i="2"/>
  <c r="F140" i="2" s="1"/>
  <c r="K185" i="2"/>
  <c r="G185" i="2" s="1"/>
  <c r="L106" i="2"/>
  <c r="G106" i="2" s="1"/>
  <c r="K218" i="2"/>
  <c r="G218" i="2" s="1"/>
  <c r="K324" i="2"/>
  <c r="K196" i="2"/>
  <c r="L196" i="2"/>
  <c r="L100" i="2"/>
  <c r="F100" i="2" s="1"/>
  <c r="K100" i="2"/>
  <c r="G100" i="2" s="1"/>
  <c r="L187" i="2"/>
  <c r="F187" i="2" s="1"/>
  <c r="K187" i="2"/>
  <c r="G187" i="2" s="1"/>
  <c r="L133" i="2"/>
  <c r="K133" i="2"/>
  <c r="L110" i="2"/>
  <c r="F110" i="2" s="1"/>
  <c r="K110" i="2"/>
  <c r="G110" i="2" s="1"/>
  <c r="L163" i="2"/>
  <c r="K163" i="2"/>
  <c r="K109" i="2"/>
  <c r="L109" i="2"/>
  <c r="L134" i="2"/>
  <c r="K134" i="2"/>
  <c r="L146" i="2"/>
  <c r="F146" i="2" s="1"/>
  <c r="K146" i="2"/>
  <c r="G146" i="2" s="1"/>
  <c r="L260" i="2"/>
  <c r="K260" i="2"/>
  <c r="G260" i="2" s="1"/>
  <c r="L189" i="2"/>
  <c r="F189" i="2" s="1"/>
  <c r="K189" i="2"/>
  <c r="G189" i="2" s="1"/>
  <c r="K11" i="2"/>
  <c r="K136" i="2"/>
  <c r="L321" i="2"/>
  <c r="F321" i="2" s="1"/>
  <c r="K51" i="2"/>
  <c r="G51" i="2" s="1"/>
  <c r="K59" i="2"/>
  <c r="L181" i="2"/>
  <c r="L43" i="2"/>
  <c r="G43" i="2" s="1"/>
  <c r="L304" i="2"/>
  <c r="G304" i="2" s="1"/>
  <c r="L143" i="2"/>
  <c r="G143" i="2" s="1"/>
  <c r="L9" i="2"/>
  <c r="F9" i="2" s="1"/>
  <c r="K314" i="2"/>
  <c r="K345" i="2"/>
  <c r="G345" i="2" s="1"/>
  <c r="L336" i="2"/>
  <c r="K165" i="2"/>
  <c r="K328" i="2"/>
  <c r="K55" i="2"/>
  <c r="L55" i="2"/>
  <c r="L339" i="2"/>
  <c r="K339" i="2"/>
  <c r="L84" i="2"/>
  <c r="F84" i="2" s="1"/>
  <c r="K84" i="2"/>
  <c r="G84" i="2" s="1"/>
  <c r="K320" i="2"/>
  <c r="G320" i="2" s="1"/>
  <c r="L320" i="2"/>
  <c r="K329" i="2"/>
  <c r="G329" i="2" s="1"/>
  <c r="L329" i="2"/>
  <c r="F329" i="2" s="1"/>
  <c r="L313" i="2"/>
  <c r="F313" i="2" s="1"/>
  <c r="K313" i="2"/>
  <c r="G313" i="2" s="1"/>
  <c r="K83" i="2"/>
  <c r="L83" i="2"/>
  <c r="L262" i="2"/>
  <c r="F262" i="2" s="1"/>
  <c r="K262" i="2"/>
  <c r="G262" i="2" s="1"/>
  <c r="L265" i="2"/>
  <c r="K265" i="2"/>
  <c r="L225" i="2"/>
  <c r="F225" i="2" s="1"/>
  <c r="K225" i="2"/>
  <c r="G225" i="2" s="1"/>
  <c r="K239" i="2"/>
  <c r="F239" i="2" s="1"/>
  <c r="L239" i="2"/>
  <c r="G239" i="2" s="1"/>
  <c r="K347" i="2"/>
  <c r="G347" i="2" s="1"/>
  <c r="L347" i="2"/>
  <c r="F347" i="2" s="1"/>
  <c r="L292" i="2"/>
  <c r="K292" i="2"/>
  <c r="K31" i="2"/>
  <c r="G31" i="2" s="1"/>
  <c r="L31" i="2"/>
  <c r="F31" i="2" s="1"/>
  <c r="K74" i="2"/>
  <c r="G74" i="2" s="1"/>
  <c r="L318" i="2"/>
  <c r="L119" i="2"/>
  <c r="G119" i="2" s="1"/>
  <c r="K332" i="2"/>
  <c r="G332" i="2" s="1"/>
  <c r="L127" i="2"/>
  <c r="L66" i="2"/>
  <c r="G66" i="2" s="1"/>
  <c r="K343" i="2"/>
  <c r="G343" i="2" s="1"/>
  <c r="K96" i="2"/>
  <c r="F96" i="2" s="1"/>
  <c r="L334" i="2"/>
  <c r="K180" i="2"/>
  <c r="L180" i="2"/>
  <c r="K30" i="2"/>
  <c r="L30" i="2"/>
  <c r="K35" i="2"/>
  <c r="L35" i="2"/>
  <c r="K322" i="2"/>
  <c r="L322" i="2"/>
  <c r="K223" i="2"/>
  <c r="F223" i="2" s="1"/>
  <c r="L223" i="2"/>
  <c r="G223" i="2" s="1"/>
  <c r="K310" i="2"/>
  <c r="L310" i="2"/>
  <c r="G310" i="2" s="1"/>
  <c r="K75" i="2"/>
  <c r="G75" i="2" s="1"/>
  <c r="L75" i="2"/>
  <c r="F75" i="2" s="1"/>
  <c r="K3" i="2"/>
  <c r="G3" i="2" s="1"/>
  <c r="L3" i="2"/>
  <c r="F3" i="2" s="1"/>
  <c r="K280" i="2"/>
  <c r="L280" i="2"/>
  <c r="K264" i="2"/>
  <c r="G264" i="2" s="1"/>
  <c r="L264" i="2"/>
  <c r="F264" i="2" s="1"/>
  <c r="K149" i="2"/>
  <c r="L149" i="2"/>
  <c r="L227" i="2"/>
  <c r="F227" i="2" s="1"/>
  <c r="K227" i="2"/>
  <c r="G227" i="2" s="1"/>
  <c r="K33" i="2"/>
  <c r="G33" i="2" s="1"/>
  <c r="L33" i="2"/>
  <c r="F33" i="2" s="1"/>
  <c r="K125" i="2"/>
  <c r="L125" i="2"/>
  <c r="K15" i="2"/>
  <c r="L15" i="2"/>
  <c r="K274" i="2"/>
  <c r="L274" i="2"/>
  <c r="K330" i="2"/>
  <c r="L330" i="2"/>
  <c r="L130" i="2"/>
  <c r="G130" i="2" s="1"/>
  <c r="K130" i="2"/>
  <c r="F130" i="2" s="1"/>
  <c r="K171" i="2"/>
  <c r="G171" i="2" s="1"/>
  <c r="L171" i="2"/>
  <c r="F171" i="2" s="1"/>
  <c r="K312" i="2"/>
  <c r="F312" i="2" s="1"/>
  <c r="L312" i="2"/>
  <c r="G312" i="2" s="1"/>
  <c r="K23" i="2"/>
  <c r="F23" i="2" s="1"/>
  <c r="L23" i="2"/>
  <c r="G23" i="2" s="1"/>
  <c r="K122" i="2"/>
  <c r="G122" i="2" s="1"/>
  <c r="L122" i="2"/>
  <c r="K120" i="2"/>
  <c r="L120" i="2"/>
  <c r="K78" i="2"/>
  <c r="L78" i="2"/>
  <c r="K115" i="2"/>
  <c r="L115" i="2"/>
  <c r="K91" i="2"/>
  <c r="L91" i="2"/>
  <c r="K24" i="2"/>
  <c r="G24" i="2" s="1"/>
  <c r="L24" i="2"/>
  <c r="F24" i="2" s="1"/>
  <c r="K348" i="2"/>
  <c r="G348" i="2" s="1"/>
  <c r="L348" i="2"/>
  <c r="K152" i="2"/>
  <c r="F152" i="2" s="1"/>
  <c r="L152" i="2"/>
  <c r="G152" i="2" s="1"/>
  <c r="K174" i="2"/>
  <c r="G174" i="2" s="1"/>
  <c r="L174" i="2"/>
  <c r="F174" i="2" s="1"/>
  <c r="K279" i="2"/>
  <c r="L279" i="2"/>
  <c r="K166" i="2"/>
  <c r="G166" i="2" s="1"/>
  <c r="L166" i="2"/>
  <c r="F166" i="2" s="1"/>
  <c r="K316" i="2"/>
  <c r="G316" i="2" s="1"/>
  <c r="L316" i="2"/>
  <c r="F316" i="2" s="1"/>
  <c r="K17" i="2"/>
  <c r="G17" i="2" s="1"/>
  <c r="L17" i="2"/>
  <c r="K346" i="2"/>
  <c r="L346" i="2"/>
  <c r="K132" i="2"/>
  <c r="G132" i="2" s="1"/>
  <c r="L132" i="2"/>
  <c r="F132" i="2" s="1"/>
  <c r="K102" i="2"/>
  <c r="F102" i="2" s="1"/>
  <c r="L102" i="2"/>
  <c r="G102" i="2" s="1"/>
  <c r="K175" i="2"/>
  <c r="L175" i="2"/>
  <c r="K70" i="2"/>
  <c r="G70" i="2" s="1"/>
  <c r="L70" i="2"/>
  <c r="F70" i="2" s="1"/>
  <c r="K309" i="2"/>
  <c r="G309" i="2" s="1"/>
  <c r="L309" i="2"/>
  <c r="L351" i="2"/>
  <c r="K351" i="2"/>
  <c r="K300" i="2"/>
  <c r="L300" i="2"/>
  <c r="K294" i="2"/>
  <c r="G294" i="2" s="1"/>
  <c r="L294" i="2"/>
  <c r="F294" i="2" s="1"/>
  <c r="K296" i="2"/>
  <c r="G296" i="2" s="1"/>
  <c r="L296" i="2"/>
  <c r="F296" i="2" s="1"/>
  <c r="K213" i="2"/>
  <c r="L213" i="2"/>
  <c r="K173" i="2"/>
  <c r="L173" i="2"/>
  <c r="K45" i="2"/>
  <c r="L45" i="2"/>
  <c r="K301" i="2"/>
  <c r="G301" i="2" s="1"/>
  <c r="L301" i="2"/>
  <c r="F301" i="2" s="1"/>
  <c r="K323" i="2"/>
  <c r="G323" i="2" s="1"/>
  <c r="L323" i="2"/>
  <c r="F323" i="2" s="1"/>
  <c r="L326" i="2"/>
  <c r="F326" i="2" s="1"/>
  <c r="K326" i="2"/>
  <c r="G326" i="2" s="1"/>
  <c r="K108" i="2"/>
  <c r="G108" i="2" s="1"/>
  <c r="L108" i="2"/>
  <c r="F108" i="2" s="1"/>
  <c r="K53" i="2"/>
  <c r="G53" i="2" s="1"/>
  <c r="L53" i="2"/>
  <c r="K199" i="2"/>
  <c r="L199" i="2"/>
  <c r="G199" i="2" s="1"/>
  <c r="K94" i="2"/>
  <c r="G94" i="2" s="1"/>
  <c r="L94" i="2"/>
  <c r="K56" i="2"/>
  <c r="G56" i="2" s="1"/>
  <c r="L56" i="2"/>
  <c r="F56" i="2" s="1"/>
  <c r="K154" i="2"/>
  <c r="L154" i="2"/>
  <c r="K159" i="2"/>
  <c r="L159" i="2"/>
  <c r="L355" i="2"/>
  <c r="K355" i="2"/>
  <c r="K340" i="2"/>
  <c r="L340" i="2"/>
  <c r="K41" i="2"/>
  <c r="L41" i="2"/>
  <c r="K245" i="2"/>
  <c r="G245" i="2" s="1"/>
  <c r="L245" i="2"/>
  <c r="F245" i="2" s="1"/>
  <c r="K290" i="2"/>
  <c r="F290" i="2" s="1"/>
  <c r="L290" i="2"/>
  <c r="G290" i="2" s="1"/>
  <c r="K253" i="2"/>
  <c r="G253" i="2" s="1"/>
  <c r="L253" i="2"/>
  <c r="F253" i="2" s="1"/>
  <c r="K148" i="2"/>
  <c r="G148" i="2" s="1"/>
  <c r="L148" i="2"/>
  <c r="K305" i="2"/>
  <c r="G305" i="2" s="1"/>
  <c r="L305" i="2"/>
  <c r="K150" i="2"/>
  <c r="G150" i="2" s="1"/>
  <c r="L150" i="2"/>
  <c r="K354" i="2"/>
  <c r="G354" i="2" s="1"/>
  <c r="L354" i="2"/>
  <c r="F354" i="2" s="1"/>
  <c r="K104" i="2"/>
  <c r="G104" i="2" s="1"/>
  <c r="L104" i="2"/>
  <c r="F104" i="2" s="1"/>
  <c r="K158" i="2"/>
  <c r="G158" i="2" s="1"/>
  <c r="L158" i="2"/>
  <c r="F158" i="2" s="1"/>
  <c r="K191" i="2"/>
  <c r="G191" i="2" s="1"/>
  <c r="L191" i="2"/>
  <c r="K249" i="2"/>
  <c r="F249" i="2" s="1"/>
  <c r="L249" i="2"/>
  <c r="G249" i="2" s="1"/>
  <c r="L90" i="2"/>
  <c r="F90" i="2" s="1"/>
  <c r="K90" i="2"/>
  <c r="G90" i="2" s="1"/>
  <c r="K200" i="2"/>
  <c r="G200" i="2" s="1"/>
  <c r="L200" i="2"/>
  <c r="F200" i="2" s="1"/>
  <c r="K48" i="2"/>
  <c r="G48" i="2" s="1"/>
  <c r="L48" i="2"/>
  <c r="F48" i="2" s="1"/>
  <c r="K4" i="2"/>
  <c r="L4" i="2"/>
  <c r="L131" i="2"/>
  <c r="F131" i="2" s="1"/>
  <c r="K131" i="2"/>
  <c r="G131" i="2" s="1"/>
  <c r="K315" i="2"/>
  <c r="L315" i="2"/>
  <c r="K195" i="2"/>
  <c r="G195" i="2" s="1"/>
  <c r="L195" i="2"/>
  <c r="K156" i="2"/>
  <c r="L156" i="2"/>
  <c r="K237" i="2"/>
  <c r="F237" i="2" s="1"/>
  <c r="L237" i="2"/>
  <c r="G237" i="2" s="1"/>
  <c r="K342" i="2"/>
  <c r="G342" i="2" s="1"/>
  <c r="L342" i="2"/>
  <c r="F342" i="2" s="1"/>
  <c r="L278" i="2"/>
  <c r="F278" i="2" s="1"/>
  <c r="K278" i="2"/>
  <c r="G278" i="2" s="1"/>
  <c r="K139" i="2"/>
  <c r="L139" i="2"/>
  <c r="K221" i="2"/>
  <c r="G221" i="2" s="1"/>
  <c r="L221" i="2"/>
  <c r="K204" i="2"/>
  <c r="L204" i="2"/>
  <c r="L291" i="2"/>
  <c r="F291" i="2" s="1"/>
  <c r="K291" i="2"/>
  <c r="G291" i="2" s="1"/>
  <c r="K142" i="2"/>
  <c r="G142" i="2" s="1"/>
  <c r="L142" i="2"/>
  <c r="F142" i="2" s="1"/>
  <c r="K98" i="2"/>
  <c r="G98" i="2" s="1"/>
  <c r="L98" i="2"/>
  <c r="K282" i="2"/>
  <c r="G282" i="2" s="1"/>
  <c r="L282" i="2"/>
  <c r="K138" i="2"/>
  <c r="G138" i="2" s="1"/>
  <c r="L138" i="2"/>
  <c r="K344" i="2"/>
  <c r="L344" i="2"/>
  <c r="G344" i="2" s="1"/>
  <c r="L179" i="2"/>
  <c r="F179" i="2" s="1"/>
  <c r="K179" i="2"/>
  <c r="G179" i="2" s="1"/>
  <c r="K82" i="2"/>
  <c r="G82" i="2" s="1"/>
  <c r="L82" i="2"/>
  <c r="F82" i="2" s="1"/>
  <c r="K85" i="2"/>
  <c r="L85" i="2"/>
  <c r="K193" i="2"/>
  <c r="L193" i="2"/>
  <c r="K99" i="2"/>
  <c r="L99" i="2"/>
  <c r="K19" i="2"/>
  <c r="G19" i="2" s="1"/>
  <c r="L19" i="2"/>
  <c r="F19" i="2" s="1"/>
  <c r="K298" i="2"/>
  <c r="G298" i="2" s="1"/>
  <c r="L298" i="2"/>
  <c r="F298" i="2" s="1"/>
  <c r="K268" i="2"/>
  <c r="L268" i="2"/>
  <c r="K63" i="2"/>
  <c r="L63" i="2"/>
  <c r="K118" i="2"/>
  <c r="L118" i="2"/>
  <c r="K5" i="2"/>
  <c r="F5" i="2" s="1"/>
  <c r="L5" i="2"/>
  <c r="G5" i="2" s="1"/>
  <c r="L233" i="2"/>
  <c r="G233" i="2" s="1"/>
  <c r="K233" i="2"/>
  <c r="F233" i="2" s="1"/>
  <c r="K270" i="2"/>
  <c r="F270" i="2" s="1"/>
  <c r="L270" i="2"/>
  <c r="G270" i="2" s="1"/>
  <c r="K217" i="2"/>
  <c r="F217" i="2" s="1"/>
  <c r="L217" i="2"/>
  <c r="G217" i="2" s="1"/>
  <c r="K206" i="2"/>
  <c r="K247" i="2"/>
  <c r="G247" i="2" s="1"/>
  <c r="K67" i="2"/>
  <c r="G67" i="2" s="1"/>
  <c r="K167" i="2"/>
  <c r="K281" i="2"/>
  <c r="K297" i="2"/>
  <c r="G297" i="2" s="1"/>
  <c r="K88" i="2"/>
  <c r="F88" i="2" s="1"/>
  <c r="K205" i="2"/>
  <c r="G205" i="2" s="1"/>
  <c r="K92" i="2"/>
  <c r="K29" i="2"/>
  <c r="K114" i="2"/>
  <c r="K286" i="2"/>
  <c r="G286" i="2" s="1"/>
  <c r="K124" i="2"/>
  <c r="K144" i="2"/>
  <c r="K258" i="2"/>
  <c r="K203" i="2"/>
  <c r="K302" i="2"/>
  <c r="K112" i="2"/>
  <c r="L153" i="2"/>
  <c r="L116" i="2"/>
  <c r="L12" i="2"/>
  <c r="F12" i="2" s="1"/>
  <c r="L25" i="2"/>
  <c r="F25" i="2" s="1"/>
  <c r="L275" i="2"/>
  <c r="L126" i="2"/>
  <c r="F126" i="2" s="1"/>
  <c r="L333" i="2"/>
  <c r="L319" i="2"/>
  <c r="F319" i="2" s="1"/>
  <c r="L325" i="2"/>
  <c r="F325" i="2" s="1"/>
  <c r="L47" i="2"/>
  <c r="F47" i="2" s="1"/>
  <c r="L284" i="2"/>
  <c r="L353" i="2"/>
  <c r="L338" i="2"/>
  <c r="L13" i="2"/>
  <c r="L350" i="2"/>
  <c r="L352" i="2"/>
  <c r="L257" i="2"/>
  <c r="L76" i="2"/>
  <c r="G76" i="2" s="1"/>
  <c r="K76" i="2"/>
  <c r="F76" i="2" s="1"/>
  <c r="L18" i="2"/>
  <c r="F18" i="2" s="1"/>
  <c r="K234" i="2"/>
  <c r="G234" i="2" s="1"/>
  <c r="L234" i="2"/>
  <c r="K147" i="2"/>
  <c r="L20" i="2"/>
  <c r="K230" i="2"/>
  <c r="L230" i="2"/>
  <c r="K289" i="2"/>
  <c r="L289" i="2"/>
  <c r="L261" i="2"/>
  <c r="L40" i="2"/>
  <c r="K176" i="2"/>
  <c r="K103" i="2"/>
  <c r="G103" i="2" s="1"/>
  <c r="L103" i="2"/>
  <c r="F103" i="2" s="1"/>
  <c r="K42" i="2"/>
  <c r="G42" i="2" s="1"/>
  <c r="K222" i="2"/>
  <c r="K232" i="2"/>
  <c r="L155" i="2"/>
  <c r="F155" i="2" s="1"/>
  <c r="K155" i="2"/>
  <c r="G155" i="2" s="1"/>
  <c r="L7" i="2"/>
  <c r="F7" i="2" s="1"/>
  <c r="K7" i="2"/>
  <c r="G7" i="2" s="1"/>
  <c r="L236" i="2"/>
  <c r="F236" i="2" s="1"/>
  <c r="K236" i="2"/>
  <c r="G236" i="2" s="1"/>
  <c r="L50" i="2"/>
  <c r="K50" i="2"/>
  <c r="L58" i="2"/>
  <c r="F58" i="2" s="1"/>
  <c r="K58" i="2"/>
  <c r="G58" i="2" s="1"/>
  <c r="K277" i="2"/>
  <c r="L335" i="2"/>
  <c r="F335" i="2" s="1"/>
  <c r="K335" i="2"/>
  <c r="G335" i="2" s="1"/>
  <c r="L226" i="2"/>
  <c r="L235" i="2"/>
  <c r="K235" i="2"/>
  <c r="L299" i="2"/>
  <c r="K299" i="2"/>
  <c r="K111" i="2"/>
  <c r="G111" i="2" s="1"/>
  <c r="L147" i="2"/>
  <c r="L207" i="2"/>
  <c r="L52" i="2"/>
  <c r="F52" i="2" s="1"/>
  <c r="L57" i="2"/>
  <c r="K57" i="2"/>
  <c r="K349" i="2"/>
  <c r="L349" i="2"/>
  <c r="L248" i="2"/>
  <c r="F248" i="2" s="1"/>
  <c r="K248" i="2"/>
  <c r="G248" i="2" s="1"/>
  <c r="K54" i="2"/>
  <c r="L54" i="2"/>
  <c r="K209" i="2"/>
  <c r="G209" i="2" s="1"/>
  <c r="L209" i="2"/>
  <c r="K36" i="2"/>
  <c r="G36" i="2" s="1"/>
  <c r="L36" i="2"/>
  <c r="F36" i="2" s="1"/>
  <c r="K219" i="2"/>
  <c r="G219" i="2" s="1"/>
  <c r="L219" i="2"/>
  <c r="L95" i="2"/>
  <c r="K95" i="2"/>
  <c r="K285" i="2"/>
  <c r="L285" i="2"/>
  <c r="K49" i="2"/>
  <c r="G49" i="2" s="1"/>
  <c r="L49" i="2"/>
  <c r="F49" i="2" s="1"/>
  <c r="K192" i="2"/>
  <c r="L192" i="2"/>
  <c r="K243" i="2"/>
  <c r="G243" i="2" s="1"/>
  <c r="L243" i="2"/>
  <c r="F243" i="2" s="1"/>
  <c r="K306" i="2"/>
  <c r="L306" i="2"/>
  <c r="K64" i="2"/>
  <c r="G64" i="2" s="1"/>
  <c r="L64" i="2"/>
  <c r="F64" i="2" s="1"/>
  <c r="L211" i="2"/>
  <c r="K211" i="2"/>
  <c r="L242" i="2"/>
  <c r="K242" i="2"/>
  <c r="K241" i="2"/>
  <c r="G241" i="2" s="1"/>
  <c r="L241" i="2"/>
  <c r="K86" i="2"/>
  <c r="L86" i="2"/>
  <c r="K135" i="2"/>
  <c r="G135" i="2" s="1"/>
  <c r="L135" i="2"/>
  <c r="K27" i="2"/>
  <c r="L27" i="2"/>
  <c r="K107" i="2"/>
  <c r="G107" i="2" s="1"/>
  <c r="L107" i="2"/>
  <c r="F107" i="2" s="1"/>
  <c r="L190" i="2"/>
  <c r="K190" i="2"/>
  <c r="K61" i="2"/>
  <c r="L61" i="2"/>
  <c r="K101" i="2"/>
  <c r="L101" i="2"/>
  <c r="K188" i="2"/>
  <c r="L188" i="2"/>
  <c r="K250" i="2"/>
  <c r="G250" i="2" s="1"/>
  <c r="L250" i="2"/>
  <c r="F250" i="2" s="1"/>
  <c r="K186" i="2"/>
  <c r="K341" i="2"/>
  <c r="G341" i="2" s="1"/>
  <c r="L341" i="2"/>
  <c r="F341" i="2" s="1"/>
  <c r="K182" i="2"/>
  <c r="L182" i="2"/>
  <c r="K311" i="2"/>
  <c r="G311" i="2" s="1"/>
  <c r="L311" i="2"/>
  <c r="F311" i="2" s="1"/>
  <c r="K178" i="2"/>
  <c r="L178" i="2"/>
  <c r="K89" i="2"/>
  <c r="K87" i="2"/>
  <c r="G87" i="2" s="1"/>
  <c r="L87" i="2"/>
  <c r="F87" i="2" s="1"/>
  <c r="K26" i="2"/>
  <c r="G26" i="2" s="1"/>
  <c r="L26" i="2"/>
  <c r="F26" i="2" s="1"/>
  <c r="K184" i="2"/>
  <c r="L184" i="2"/>
  <c r="K238" i="2"/>
  <c r="G238" i="2" s="1"/>
  <c r="L238" i="2"/>
  <c r="K256" i="2"/>
  <c r="L256" i="2"/>
  <c r="K105" i="2"/>
  <c r="L105" i="2"/>
  <c r="L295" i="2"/>
  <c r="K295" i="2"/>
  <c r="K172" i="2"/>
  <c r="L172" i="2"/>
  <c r="K229" i="2"/>
  <c r="G229" i="2" s="1"/>
  <c r="L229" i="2"/>
  <c r="F229" i="2" s="1"/>
  <c r="K273" i="2"/>
  <c r="L273" i="2"/>
  <c r="L80" i="2"/>
  <c r="F80" i="2" s="1"/>
  <c r="K80" i="2"/>
  <c r="G80" i="2" s="1"/>
  <c r="L129" i="2"/>
  <c r="F129" i="2" s="1"/>
  <c r="K129" i="2"/>
  <c r="G129" i="2" s="1"/>
  <c r="K21" i="2"/>
  <c r="G21" i="2" s="1"/>
  <c r="L21" i="2"/>
  <c r="F21" i="2" s="1"/>
  <c r="K254" i="2"/>
  <c r="L254" i="2"/>
  <c r="L208" i="2"/>
  <c r="K208" i="2"/>
  <c r="L216" i="2"/>
  <c r="F216" i="2" s="1"/>
  <c r="K216" i="2"/>
  <c r="G216" i="2" s="1"/>
  <c r="K81" i="2"/>
  <c r="L81" i="2"/>
  <c r="K214" i="2"/>
  <c r="G214" i="2" s="1"/>
  <c r="L214" i="2"/>
  <c r="K22" i="2"/>
  <c r="L22" i="2"/>
  <c r="K16" i="2"/>
  <c r="G16" i="2" s="1"/>
  <c r="L16" i="2"/>
  <c r="F16" i="2" s="1"/>
  <c r="L327" i="2"/>
  <c r="K327" i="2"/>
  <c r="K72" i="2"/>
  <c r="L72" i="2"/>
  <c r="K68" i="2"/>
  <c r="G68" i="2" s="1"/>
  <c r="L68" i="2"/>
  <c r="F68" i="2" s="1"/>
  <c r="K212" i="2"/>
  <c r="G212" i="2" s="1"/>
  <c r="L212" i="2"/>
  <c r="K252" i="2"/>
  <c r="G252" i="2" s="1"/>
  <c r="L252" i="2"/>
  <c r="F252" i="2" s="1"/>
  <c r="K267" i="2"/>
  <c r="G267" i="2" s="1"/>
  <c r="L267" i="2"/>
  <c r="F267" i="2" s="1"/>
  <c r="K39" i="2"/>
  <c r="L39" i="2"/>
  <c r="K194" i="2"/>
  <c r="G194" i="2" s="1"/>
  <c r="L194" i="2"/>
  <c r="K14" i="2"/>
  <c r="L14" i="2"/>
  <c r="K224" i="2"/>
  <c r="G224" i="2" s="1"/>
  <c r="L224" i="2"/>
  <c r="K168" i="2"/>
  <c r="L168" i="2"/>
  <c r="K198" i="2"/>
  <c r="G198" i="2" s="1"/>
  <c r="L198" i="2"/>
  <c r="F198" i="2" s="1"/>
  <c r="L113" i="2"/>
  <c r="F113" i="2" s="1"/>
  <c r="K113" i="2"/>
  <c r="G113" i="2" s="1"/>
  <c r="K210" i="2"/>
  <c r="L210" i="2"/>
  <c r="K10" i="2"/>
  <c r="G10" i="2" s="1"/>
  <c r="L10" i="2"/>
  <c r="F10" i="2" s="1"/>
  <c r="K269" i="2"/>
  <c r="G269" i="2" s="1"/>
  <c r="L269" i="2"/>
  <c r="K34" i="2"/>
  <c r="L34" i="2"/>
  <c r="L97" i="2"/>
  <c r="F97" i="2" s="1"/>
  <c r="L141" i="2"/>
  <c r="L202" i="2"/>
  <c r="L251" i="2"/>
  <c r="L44" i="2"/>
  <c r="F44" i="2" s="1"/>
  <c r="K317" i="2"/>
  <c r="G317" i="2" s="1"/>
  <c r="L170" i="2"/>
  <c r="K226" i="2"/>
  <c r="L73" i="2"/>
  <c r="K220" i="2"/>
  <c r="F220" i="2" s="1"/>
  <c r="L164" i="2"/>
  <c r="K32" i="2"/>
  <c r="G32" i="2" s="1"/>
  <c r="L222" i="2"/>
  <c r="K283" i="2"/>
  <c r="G283" i="2" s="1"/>
  <c r="L79" i="2"/>
  <c r="K38" i="2"/>
  <c r="G38" i="2" s="1"/>
  <c r="L232" i="2"/>
  <c r="K97" i="2"/>
  <c r="G97" i="2" s="1"/>
  <c r="L277" i="2"/>
  <c r="K141" i="2"/>
  <c r="L42" i="2"/>
  <c r="K202" i="2"/>
  <c r="L46" i="2"/>
  <c r="K251" i="2"/>
  <c r="L201" i="2"/>
  <c r="K44" i="2"/>
  <c r="G44" i="2" s="1"/>
  <c r="K244" i="2"/>
  <c r="G244" i="2" s="1"/>
  <c r="K246" i="2"/>
  <c r="F246" i="2" s="1"/>
  <c r="K60" i="2"/>
  <c r="G60" i="2" s="1"/>
  <c r="K307" i="2"/>
  <c r="K62" i="2"/>
  <c r="K215" i="2"/>
  <c r="G215" i="2" s="1"/>
  <c r="K261" i="2"/>
  <c r="K20" i="2"/>
  <c r="K28" i="2"/>
  <c r="K183" i="2"/>
  <c r="L169" i="2"/>
  <c r="K6" i="2"/>
  <c r="K169" i="2"/>
  <c r="L197" i="2"/>
  <c r="G197" i="2" s="1"/>
  <c r="L255" i="2"/>
  <c r="L117" i="2"/>
  <c r="F117" i="2" s="1"/>
  <c r="L8" i="2"/>
  <c r="F8" i="2" s="1"/>
  <c r="L71" i="2"/>
  <c r="F71" i="2" s="1"/>
  <c r="L123" i="2"/>
  <c r="F123" i="2" s="1"/>
  <c r="L177" i="2"/>
  <c r="L228" i="2"/>
  <c r="F228" i="2" s="1"/>
  <c r="L276" i="2"/>
  <c r="F276" i="2" s="1"/>
  <c r="K276" i="2"/>
  <c r="G276" i="2" s="1"/>
  <c r="K293" i="2"/>
  <c r="G293" i="2" s="1"/>
  <c r="L293" i="2"/>
  <c r="F293" i="2" s="1"/>
  <c r="K263" i="2"/>
  <c r="L263" i="2"/>
  <c r="L287" i="2"/>
  <c r="F287" i="2" s="1"/>
  <c r="K287" i="2"/>
  <c r="G287" i="2" s="1"/>
  <c r="K157" i="2"/>
  <c r="L157" i="2"/>
  <c r="K151" i="2"/>
  <c r="L151" i="2"/>
  <c r="L145" i="2"/>
  <c r="F145" i="2" s="1"/>
  <c r="K145" i="2"/>
  <c r="G145" i="2" s="1"/>
  <c r="K303" i="2"/>
  <c r="L303" i="2"/>
  <c r="L271" i="2"/>
  <c r="F271" i="2" s="1"/>
  <c r="K271" i="2"/>
  <c r="G271" i="2" s="1"/>
  <c r="K128" i="2"/>
  <c r="G128" i="2" s="1"/>
  <c r="L137" i="2"/>
  <c r="F137" i="2" s="1"/>
  <c r="L121" i="2"/>
  <c r="F121" i="2" s="1"/>
  <c r="K121" i="2"/>
  <c r="G121" i="2" s="1"/>
  <c r="R158" i="2"/>
  <c r="S158" i="2" s="1"/>
  <c r="Q71" i="2"/>
  <c r="R71" i="2" s="1"/>
  <c r="S71" i="2" s="1"/>
  <c r="Q72" i="2"/>
  <c r="R72" i="2" s="1"/>
  <c r="S72" i="2" s="1"/>
  <c r="Q73" i="2"/>
  <c r="R73" i="2" s="1"/>
  <c r="S73" i="2" s="1"/>
  <c r="Q74" i="2"/>
  <c r="R74" i="2" s="1"/>
  <c r="S74" i="2" s="1"/>
  <c r="Q75" i="2"/>
  <c r="R75" i="2" s="1"/>
  <c r="S75" i="2" s="1"/>
  <c r="Q76" i="2"/>
  <c r="R76" i="2" s="1"/>
  <c r="S76" i="2" s="1"/>
  <c r="Q77" i="2"/>
  <c r="R77" i="2" s="1"/>
  <c r="S77" i="2" s="1"/>
  <c r="Q78" i="2"/>
  <c r="R78" i="2" s="1"/>
  <c r="S78" i="2" s="1"/>
  <c r="Q79" i="2"/>
  <c r="R79" i="2" s="1"/>
  <c r="S79" i="2" s="1"/>
  <c r="Q80" i="2"/>
  <c r="R80" i="2" s="1"/>
  <c r="S80" i="2" s="1"/>
  <c r="Q81" i="2"/>
  <c r="R81" i="2" s="1"/>
  <c r="S81" i="2" s="1"/>
  <c r="Q82" i="2"/>
  <c r="R82" i="2" s="1"/>
  <c r="S82" i="2" s="1"/>
  <c r="Q83" i="2"/>
  <c r="R83" i="2" s="1"/>
  <c r="S83" i="2" s="1"/>
  <c r="Q84" i="2"/>
  <c r="R84" i="2" s="1"/>
  <c r="S84" i="2" s="1"/>
  <c r="Q85" i="2"/>
  <c r="R85" i="2" s="1"/>
  <c r="S85" i="2" s="1"/>
  <c r="Q86" i="2"/>
  <c r="R86" i="2" s="1"/>
  <c r="S86" i="2" s="1"/>
  <c r="Q87" i="2"/>
  <c r="R87" i="2" s="1"/>
  <c r="S87" i="2" s="1"/>
  <c r="Q88" i="2"/>
  <c r="R88" i="2" s="1"/>
  <c r="S88" i="2" s="1"/>
  <c r="Q89" i="2"/>
  <c r="R89" i="2" s="1"/>
  <c r="S89" i="2" s="1"/>
  <c r="Q90" i="2"/>
  <c r="R90" i="2" s="1"/>
  <c r="S90" i="2" s="1"/>
  <c r="Q91" i="2"/>
  <c r="R91" i="2" s="1"/>
  <c r="S91" i="2" s="1"/>
  <c r="Q92" i="2"/>
  <c r="R92" i="2" s="1"/>
  <c r="S92" i="2" s="1"/>
  <c r="Q93" i="2"/>
  <c r="R93" i="2" s="1"/>
  <c r="S93" i="2" s="1"/>
  <c r="Q94" i="2"/>
  <c r="R94" i="2" s="1"/>
  <c r="S94" i="2" s="1"/>
  <c r="Q95" i="2"/>
  <c r="R95" i="2" s="1"/>
  <c r="S95" i="2" s="1"/>
  <c r="Q96" i="2"/>
  <c r="R96" i="2" s="1"/>
  <c r="S96" i="2" s="1"/>
  <c r="Q97" i="2"/>
  <c r="R97" i="2" s="1"/>
  <c r="S97" i="2" s="1"/>
  <c r="Q98" i="2"/>
  <c r="R98" i="2" s="1"/>
  <c r="S98" i="2" s="1"/>
  <c r="Q99" i="2"/>
  <c r="R99" i="2" s="1"/>
  <c r="S99" i="2" s="1"/>
  <c r="Q100" i="2"/>
  <c r="R100" i="2" s="1"/>
  <c r="S100" i="2" s="1"/>
  <c r="Q101" i="2"/>
  <c r="R101" i="2" s="1"/>
  <c r="S101" i="2" s="1"/>
  <c r="Q102" i="2"/>
  <c r="R102" i="2" s="1"/>
  <c r="S102" i="2" s="1"/>
  <c r="Q103" i="2"/>
  <c r="R103" i="2" s="1"/>
  <c r="S103" i="2" s="1"/>
  <c r="Q104" i="2"/>
  <c r="R104" i="2" s="1"/>
  <c r="S104" i="2" s="1"/>
  <c r="Q105" i="2"/>
  <c r="R105" i="2" s="1"/>
  <c r="S105" i="2" s="1"/>
  <c r="Q106" i="2"/>
  <c r="R106" i="2" s="1"/>
  <c r="S106" i="2" s="1"/>
  <c r="Q107" i="2"/>
  <c r="R107" i="2" s="1"/>
  <c r="S107" i="2" s="1"/>
  <c r="Q108" i="2"/>
  <c r="R108" i="2" s="1"/>
  <c r="S108" i="2" s="1"/>
  <c r="Q109" i="2"/>
  <c r="R109" i="2" s="1"/>
  <c r="S109" i="2" s="1"/>
  <c r="Q110" i="2"/>
  <c r="R110" i="2" s="1"/>
  <c r="S110" i="2" s="1"/>
  <c r="Q111" i="2"/>
  <c r="R111" i="2" s="1"/>
  <c r="S111" i="2" s="1"/>
  <c r="Q112" i="2"/>
  <c r="R112" i="2" s="1"/>
  <c r="S112" i="2" s="1"/>
  <c r="Q113" i="2"/>
  <c r="R113" i="2" s="1"/>
  <c r="S113" i="2" s="1"/>
  <c r="Q114" i="2"/>
  <c r="R114" i="2" s="1"/>
  <c r="S114" i="2" s="1"/>
  <c r="Q115" i="2"/>
  <c r="R115" i="2" s="1"/>
  <c r="S115" i="2" s="1"/>
  <c r="Q116" i="2"/>
  <c r="R116" i="2" s="1"/>
  <c r="S116" i="2" s="1"/>
  <c r="Q117" i="2"/>
  <c r="R117" i="2" s="1"/>
  <c r="S117" i="2" s="1"/>
  <c r="Q118" i="2"/>
  <c r="R118" i="2" s="1"/>
  <c r="S118" i="2" s="1"/>
  <c r="Q119" i="2"/>
  <c r="R119" i="2" s="1"/>
  <c r="S119" i="2" s="1"/>
  <c r="Q120" i="2"/>
  <c r="R120" i="2" s="1"/>
  <c r="S120" i="2" s="1"/>
  <c r="Q263" i="2"/>
  <c r="S263" i="2" s="1"/>
  <c r="Q123" i="2"/>
  <c r="R123" i="2" s="1"/>
  <c r="S123" i="2" s="1"/>
  <c r="Q138" i="2"/>
  <c r="R138" i="2" s="1"/>
  <c r="S138" i="2" s="1"/>
  <c r="Q125" i="2"/>
  <c r="R125" i="2" s="1"/>
  <c r="S125" i="2" s="1"/>
  <c r="Q124" i="2"/>
  <c r="R124" i="2" s="1"/>
  <c r="S124" i="2" s="1"/>
  <c r="Q126" i="2"/>
  <c r="R126" i="2" s="1"/>
  <c r="S126" i="2" s="1"/>
  <c r="Q127" i="2"/>
  <c r="R127" i="2" s="1"/>
  <c r="S127" i="2" s="1"/>
  <c r="Q121" i="2"/>
  <c r="R121" i="2" s="1"/>
  <c r="S121" i="2" s="1"/>
  <c r="Q129" i="2"/>
  <c r="R129" i="2" s="1"/>
  <c r="S129" i="2" s="1"/>
  <c r="Q218" i="2"/>
  <c r="S218" i="2" s="1"/>
  <c r="Q131" i="2"/>
  <c r="R131" i="2" s="1"/>
  <c r="S131" i="2" s="1"/>
  <c r="Q133" i="2"/>
  <c r="R133" i="2" s="1"/>
  <c r="S133" i="2" s="1"/>
  <c r="Q132" i="2"/>
  <c r="R132" i="2" s="1"/>
  <c r="S132" i="2" s="1"/>
  <c r="Q134" i="2"/>
  <c r="R134" i="2" s="1"/>
  <c r="S134" i="2" s="1"/>
  <c r="Q135" i="2"/>
  <c r="R135" i="2" s="1"/>
  <c r="S135" i="2" s="1"/>
  <c r="Q128" i="2"/>
  <c r="R128" i="2" s="1"/>
  <c r="S128" i="2" s="1"/>
  <c r="Q136" i="2"/>
  <c r="R136" i="2" s="1"/>
  <c r="S136" i="2" s="1"/>
  <c r="Q139" i="2"/>
  <c r="R139" i="2" s="1"/>
  <c r="S139" i="2" s="1"/>
  <c r="Q258" i="2"/>
  <c r="S258" i="2" s="1"/>
  <c r="Q141" i="2"/>
  <c r="R141" i="2" s="1"/>
  <c r="S141" i="2" s="1"/>
  <c r="Q140" i="2"/>
  <c r="R140" i="2" s="1"/>
  <c r="S140" i="2" s="1"/>
  <c r="Q143" i="2"/>
  <c r="R143" i="2" s="1"/>
  <c r="S143" i="2" s="1"/>
  <c r="Q142" i="2"/>
  <c r="R142" i="2" s="1"/>
  <c r="S142" i="2" s="1"/>
  <c r="Q31" i="2"/>
  <c r="R31" i="2" s="1"/>
  <c r="S31" i="2" s="1"/>
  <c r="Q271" i="2"/>
  <c r="S271" i="2" s="1"/>
  <c r="Q147" i="2"/>
  <c r="R147" i="2" s="1"/>
  <c r="S147" i="2" s="1"/>
  <c r="Q146" i="2"/>
  <c r="R146" i="2" s="1"/>
  <c r="S146" i="2" s="1"/>
  <c r="Q149" i="2"/>
  <c r="R149" i="2" s="1"/>
  <c r="S149" i="2" s="1"/>
  <c r="Q148" i="2"/>
  <c r="R148" i="2" s="1"/>
  <c r="S148" i="2" s="1"/>
  <c r="Q276" i="2"/>
  <c r="S276" i="2" s="1"/>
  <c r="Q150" i="2"/>
  <c r="R150" i="2" s="1"/>
  <c r="S150" i="2" s="1"/>
  <c r="Q59" i="2"/>
  <c r="R59" i="2" s="1"/>
  <c r="S59" i="2" s="1"/>
  <c r="Q153" i="2"/>
  <c r="R153" i="2" s="1"/>
  <c r="S153" i="2" s="1"/>
  <c r="Q154" i="2"/>
  <c r="R154" i="2" s="1"/>
  <c r="S154" i="2" s="1"/>
  <c r="Q155" i="2"/>
  <c r="R155" i="2" s="1"/>
  <c r="S155" i="2" s="1"/>
  <c r="Q156" i="2"/>
  <c r="R156" i="2" s="1"/>
  <c r="S156" i="2" s="1"/>
  <c r="Q287" i="2"/>
  <c r="S287" i="2" s="1"/>
  <c r="Q159" i="2"/>
  <c r="R159" i="2" s="1"/>
  <c r="S159" i="2" s="1"/>
  <c r="Q65" i="2"/>
  <c r="R65" i="2" s="1"/>
  <c r="S65" i="2" s="1"/>
  <c r="Q163" i="2"/>
  <c r="R163" i="2" s="1"/>
  <c r="S163" i="2" s="1"/>
  <c r="Q164" i="2"/>
  <c r="R164" i="2" s="1"/>
  <c r="S164" i="2" s="1"/>
  <c r="Q165" i="2"/>
  <c r="R165" i="2" s="1"/>
  <c r="S165" i="2" s="1"/>
  <c r="Q166" i="2"/>
  <c r="R166" i="2" s="1"/>
  <c r="S166" i="2" s="1"/>
  <c r="Q167" i="2"/>
  <c r="R167" i="2" s="1"/>
  <c r="S167" i="2" s="1"/>
  <c r="Q168" i="2"/>
  <c r="R168" i="2" s="1"/>
  <c r="S168" i="2" s="1"/>
  <c r="Q169" i="2"/>
  <c r="R169" i="2" s="1"/>
  <c r="S169" i="2" s="1"/>
  <c r="Q170" i="2"/>
  <c r="R170" i="2" s="1"/>
  <c r="S170" i="2" s="1"/>
  <c r="Q171" i="2"/>
  <c r="R171" i="2" s="1"/>
  <c r="S171" i="2" s="1"/>
  <c r="Q172" i="2"/>
  <c r="R172" i="2" s="1"/>
  <c r="S172" i="2" s="1"/>
  <c r="Q173" i="2"/>
  <c r="R173" i="2" s="1"/>
  <c r="S173" i="2" s="1"/>
  <c r="Q174" i="2"/>
  <c r="R174" i="2" s="1"/>
  <c r="S174" i="2" s="1"/>
  <c r="Q175" i="2"/>
  <c r="R175" i="2" s="1"/>
  <c r="S175" i="2" s="1"/>
  <c r="Q176" i="2"/>
  <c r="R176" i="2" s="1"/>
  <c r="S176" i="2" s="1"/>
  <c r="Q177" i="2"/>
  <c r="R177" i="2" s="1"/>
  <c r="S177" i="2" s="1"/>
  <c r="Q178" i="2"/>
  <c r="R178" i="2" s="1"/>
  <c r="S178" i="2" s="1"/>
  <c r="Q179" i="2"/>
  <c r="R179" i="2" s="1"/>
  <c r="S179" i="2" s="1"/>
  <c r="Q180" i="2"/>
  <c r="R180" i="2" s="1"/>
  <c r="S180" i="2" s="1"/>
  <c r="Q181" i="2"/>
  <c r="R181" i="2" s="1"/>
  <c r="S181" i="2" s="1"/>
  <c r="Q182" i="2"/>
  <c r="R182" i="2" s="1"/>
  <c r="S182" i="2" s="1"/>
  <c r="Q183" i="2"/>
  <c r="R183" i="2" s="1"/>
  <c r="S183" i="2" s="1"/>
  <c r="Q184" i="2"/>
  <c r="R184" i="2" s="1"/>
  <c r="S184" i="2" s="1"/>
  <c r="Q185" i="2"/>
  <c r="R185" i="2" s="1"/>
  <c r="S185" i="2" s="1"/>
  <c r="Q186" i="2"/>
  <c r="R186" i="2" s="1"/>
  <c r="S186" i="2" s="1"/>
  <c r="Q187" i="2"/>
  <c r="R187" i="2" s="1"/>
  <c r="S187" i="2" s="1"/>
  <c r="Q188" i="2"/>
  <c r="R188" i="2" s="1"/>
  <c r="S188" i="2" s="1"/>
  <c r="Q189" i="2"/>
  <c r="R189" i="2" s="1"/>
  <c r="S189" i="2" s="1"/>
  <c r="Q190" i="2"/>
  <c r="R190" i="2" s="1"/>
  <c r="S190" i="2" s="1"/>
  <c r="Q191" i="2"/>
  <c r="R191" i="2" s="1"/>
  <c r="S191" i="2" s="1"/>
  <c r="Q192" i="2"/>
  <c r="R192" i="2" s="1"/>
  <c r="S192" i="2" s="1"/>
  <c r="Q193" i="2"/>
  <c r="R193" i="2" s="1"/>
  <c r="S193" i="2" s="1"/>
  <c r="Q194" i="2"/>
  <c r="R194" i="2" s="1"/>
  <c r="S194" i="2" s="1"/>
  <c r="Q195" i="2"/>
  <c r="R195" i="2" s="1"/>
  <c r="S195" i="2" s="1"/>
  <c r="Q196" i="2"/>
  <c r="R196" i="2" s="1"/>
  <c r="S196" i="2" s="1"/>
  <c r="Q197" i="2"/>
  <c r="R197" i="2" s="1"/>
  <c r="S197" i="2" s="1"/>
  <c r="Q198" i="2"/>
  <c r="R198" i="2" s="1"/>
  <c r="S198" i="2" s="1"/>
  <c r="Q199" i="2"/>
  <c r="R199" i="2" s="1"/>
  <c r="S199" i="2" s="1"/>
  <c r="Q200" i="2"/>
  <c r="R200" i="2" s="1"/>
  <c r="S200" i="2" s="1"/>
  <c r="Q201" i="2"/>
  <c r="R201" i="2" s="1"/>
  <c r="S201" i="2" s="1"/>
  <c r="Q202" i="2"/>
  <c r="R202" i="2" s="1"/>
  <c r="S202" i="2" s="1"/>
  <c r="Q203" i="2"/>
  <c r="R203" i="2" s="1"/>
  <c r="S203" i="2" s="1"/>
  <c r="Q204" i="2"/>
  <c r="R204" i="2" s="1"/>
  <c r="S204" i="2" s="1"/>
  <c r="Q205" i="2"/>
  <c r="R205" i="2" s="1"/>
  <c r="S205" i="2" s="1"/>
  <c r="Q206" i="2"/>
  <c r="R206" i="2" s="1"/>
  <c r="S206" i="2" s="1"/>
  <c r="Q207" i="2"/>
  <c r="R207" i="2" s="1"/>
  <c r="S207" i="2" s="1"/>
  <c r="Q208" i="2"/>
  <c r="R208" i="2" s="1"/>
  <c r="S208" i="2" s="1"/>
  <c r="Q209" i="2"/>
  <c r="R209" i="2" s="1"/>
  <c r="S209" i="2" s="1"/>
  <c r="Q210" i="2"/>
  <c r="R210" i="2" s="1"/>
  <c r="S210" i="2" s="1"/>
  <c r="Q211" i="2"/>
  <c r="S211" i="2" s="1"/>
  <c r="Q212" i="2"/>
  <c r="S212" i="2" s="1"/>
  <c r="Q213" i="2"/>
  <c r="S213" i="2" s="1"/>
  <c r="Q214" i="2"/>
  <c r="S214" i="2" s="1"/>
  <c r="Q215" i="2"/>
  <c r="S215" i="2" s="1"/>
  <c r="Q216" i="2"/>
  <c r="S216" i="2" s="1"/>
  <c r="Q217" i="2"/>
  <c r="S217" i="2" s="1"/>
  <c r="Q122" i="2"/>
  <c r="R122" i="2" s="1"/>
  <c r="S122" i="2" s="1"/>
  <c r="Q219" i="2"/>
  <c r="S219" i="2" s="1"/>
  <c r="Q220" i="2"/>
  <c r="S220" i="2" s="1"/>
  <c r="Q221" i="2"/>
  <c r="S221" i="2" s="1"/>
  <c r="Q222" i="2"/>
  <c r="S222" i="2" s="1"/>
  <c r="Q130" i="2"/>
  <c r="R130" i="2" s="1"/>
  <c r="S130" i="2" s="1"/>
  <c r="Q224" i="2"/>
  <c r="S224" i="2" s="1"/>
  <c r="Q225" i="2"/>
  <c r="S225" i="2" s="1"/>
  <c r="Q226" i="2"/>
  <c r="S226" i="2" s="1"/>
  <c r="Q227" i="2"/>
  <c r="S227" i="2" s="1"/>
  <c r="Q228" i="2"/>
  <c r="S228" i="2" s="1"/>
  <c r="Q229" i="2"/>
  <c r="S229" i="2" s="1"/>
  <c r="Q230" i="2"/>
  <c r="S230" i="2" s="1"/>
  <c r="Q231" i="2"/>
  <c r="S231" i="2" s="1"/>
  <c r="Q232" i="2"/>
  <c r="S232" i="2" s="1"/>
  <c r="Q223" i="2"/>
  <c r="S223" i="2" s="1"/>
  <c r="Q234" i="2"/>
  <c r="S234" i="2" s="1"/>
  <c r="Q235" i="2"/>
  <c r="S235" i="2" s="1"/>
  <c r="Q236" i="2"/>
  <c r="S236" i="2" s="1"/>
  <c r="Q233" i="2"/>
  <c r="S233" i="2" s="1"/>
  <c r="Q238" i="2"/>
  <c r="S238" i="2" s="1"/>
  <c r="Q239" i="2"/>
  <c r="S239" i="2" s="1"/>
  <c r="Q240" i="2"/>
  <c r="S240" i="2" s="1"/>
  <c r="Q241" i="2"/>
  <c r="S241" i="2" s="1"/>
  <c r="Q242" i="2"/>
  <c r="S242" i="2" s="1"/>
  <c r="Q243" i="2"/>
  <c r="S243" i="2" s="1"/>
  <c r="Q244" i="2"/>
  <c r="S244" i="2" s="1"/>
  <c r="Q144" i="2"/>
  <c r="R144" i="2" s="1"/>
  <c r="S144" i="2" s="1"/>
  <c r="Q246" i="2"/>
  <c r="S246" i="2" s="1"/>
  <c r="Q247" i="2"/>
  <c r="S247" i="2" s="1"/>
  <c r="Q248" i="2"/>
  <c r="S248" i="2" s="1"/>
  <c r="Q249" i="2"/>
  <c r="S249" i="2" s="1"/>
  <c r="Q250" i="2"/>
  <c r="S250" i="2" s="1"/>
  <c r="Q251" i="2"/>
  <c r="S251" i="2" s="1"/>
  <c r="Q252" i="2"/>
  <c r="S252" i="2" s="1"/>
  <c r="Q253" i="2"/>
  <c r="S253" i="2" s="1"/>
  <c r="Q254" i="2"/>
  <c r="S254" i="2" s="1"/>
  <c r="Q255" i="2"/>
  <c r="S255" i="2" s="1"/>
  <c r="Q256" i="2"/>
  <c r="S256" i="2" s="1"/>
  <c r="Q257" i="2"/>
  <c r="S257" i="2" s="1"/>
  <c r="Q152" i="2"/>
  <c r="R152" i="2" s="1"/>
  <c r="S152" i="2" s="1"/>
  <c r="Q261" i="2"/>
  <c r="S261" i="2" s="1"/>
  <c r="Q260" i="2"/>
  <c r="S260" i="2" s="1"/>
  <c r="Q303" i="2"/>
  <c r="S303" i="2" s="1"/>
  <c r="Q262" i="2"/>
  <c r="S262" i="2" s="1"/>
  <c r="Q265" i="2"/>
  <c r="S265" i="2" s="1"/>
  <c r="Q264" i="2"/>
  <c r="S264" i="2" s="1"/>
  <c r="Q266" i="2"/>
  <c r="S266" i="2" s="1"/>
  <c r="Q267" i="2"/>
  <c r="S267" i="2" s="1"/>
  <c r="Q268" i="2"/>
  <c r="S268" i="2" s="1"/>
  <c r="Q269" i="2"/>
  <c r="S269" i="2" s="1"/>
  <c r="Q270" i="2"/>
  <c r="S270" i="2" s="1"/>
  <c r="Q137" i="2"/>
  <c r="R137" i="2" s="1"/>
  <c r="S137" i="2" s="1"/>
  <c r="Q273" i="2"/>
  <c r="S273" i="2" s="1"/>
  <c r="Q272" i="2"/>
  <c r="S272" i="2" s="1"/>
  <c r="Q274" i="2"/>
  <c r="S274" i="2" s="1"/>
  <c r="Q275" i="2"/>
  <c r="S275" i="2" s="1"/>
  <c r="Q277" i="2"/>
  <c r="S277" i="2" s="1"/>
  <c r="Q145" i="2"/>
  <c r="R145" i="2" s="1"/>
  <c r="S145" i="2" s="1"/>
  <c r="Q279" i="2"/>
  <c r="S279" i="2" s="1"/>
  <c r="Q278" i="2"/>
  <c r="S278" i="2" s="1"/>
  <c r="Q280" i="2"/>
  <c r="S280" i="2" s="1"/>
  <c r="Q281" i="2"/>
  <c r="S281" i="2" s="1"/>
  <c r="Q283" i="2"/>
  <c r="S283" i="2" s="1"/>
  <c r="Q282" i="2"/>
  <c r="S282" i="2" s="1"/>
  <c r="Q285" i="2"/>
  <c r="S285" i="2" s="1"/>
  <c r="Q284" i="2"/>
  <c r="S284" i="2" s="1"/>
  <c r="Q286" i="2"/>
  <c r="S286" i="2" s="1"/>
  <c r="Q151" i="2"/>
  <c r="R151" i="2" s="1"/>
  <c r="S151" i="2" s="1"/>
  <c r="Q289" i="2"/>
  <c r="S289" i="2" s="1"/>
  <c r="Q288" i="2"/>
  <c r="S288" i="2" s="1"/>
  <c r="Q290" i="2"/>
  <c r="S290" i="2" s="1"/>
  <c r="Q291" i="2"/>
  <c r="S291" i="2" s="1"/>
  <c r="Q292" i="2"/>
  <c r="S292" i="2" s="1"/>
  <c r="Q157" i="2"/>
  <c r="R157" i="2" s="1"/>
  <c r="S157" i="2" s="1"/>
  <c r="Q295" i="2"/>
  <c r="S295" i="2" s="1"/>
  <c r="Q294" i="2"/>
  <c r="S294" i="2" s="1"/>
  <c r="Q297" i="2"/>
  <c r="S297" i="2" s="1"/>
  <c r="Q296" i="2"/>
  <c r="S296" i="2" s="1"/>
  <c r="Q299" i="2"/>
  <c r="S299" i="2" s="1"/>
  <c r="Q298" i="2"/>
  <c r="S298" i="2" s="1"/>
  <c r="Q300" i="2"/>
  <c r="S300" i="2" s="1"/>
  <c r="Q301" i="2"/>
  <c r="S301" i="2" s="1"/>
  <c r="Q293" i="2"/>
  <c r="S293" i="2" s="1"/>
  <c r="Q302" i="2"/>
  <c r="S302" i="2" s="1"/>
  <c r="Q304" i="2"/>
  <c r="S304" i="2" s="1"/>
  <c r="Q305" i="2"/>
  <c r="S305" i="2" s="1"/>
  <c r="Q306" i="2"/>
  <c r="S306" i="2" s="1"/>
  <c r="Q307" i="2"/>
  <c r="S307" i="2" s="1"/>
  <c r="Q308" i="2"/>
  <c r="S308" i="2" s="1"/>
  <c r="Q309" i="2"/>
  <c r="S309" i="2" s="1"/>
  <c r="Q310" i="2"/>
  <c r="S310" i="2" s="1"/>
  <c r="Q311" i="2"/>
  <c r="S311" i="2" s="1"/>
  <c r="Q312" i="2"/>
  <c r="S312" i="2" s="1"/>
  <c r="Q313" i="2"/>
  <c r="S313" i="2" s="1"/>
  <c r="Q314" i="2"/>
  <c r="S314" i="2" s="1"/>
  <c r="Q315" i="2"/>
  <c r="S315" i="2" s="1"/>
  <c r="Q316" i="2"/>
  <c r="S316" i="2" s="1"/>
  <c r="Q317" i="2"/>
  <c r="S317" i="2" s="1"/>
  <c r="Q318" i="2"/>
  <c r="S318" i="2" s="1"/>
  <c r="Q319" i="2"/>
  <c r="S319" i="2" s="1"/>
  <c r="Q320" i="2"/>
  <c r="S320" i="2" s="1"/>
  <c r="Q321" i="2"/>
  <c r="S321" i="2" s="1"/>
  <c r="Q322" i="2"/>
  <c r="S322" i="2" s="1"/>
  <c r="Q323" i="2"/>
  <c r="S323" i="2" s="1"/>
  <c r="Q324" i="2"/>
  <c r="S324" i="2" s="1"/>
  <c r="Q325" i="2"/>
  <c r="S325" i="2" s="1"/>
  <c r="Q326" i="2"/>
  <c r="S326" i="2" s="1"/>
  <c r="Q327" i="2"/>
  <c r="S327" i="2" s="1"/>
  <c r="Q328" i="2"/>
  <c r="S328" i="2" s="1"/>
  <c r="Q329" i="2"/>
  <c r="S329" i="2" s="1"/>
  <c r="Q330" i="2"/>
  <c r="S330" i="2" s="1"/>
  <c r="Q331" i="2"/>
  <c r="S331" i="2" s="1"/>
  <c r="Q332" i="2"/>
  <c r="S332" i="2" s="1"/>
  <c r="Q333" i="2"/>
  <c r="S333" i="2" s="1"/>
  <c r="Q334" i="2"/>
  <c r="S334" i="2" s="1"/>
  <c r="Q335" i="2"/>
  <c r="S335" i="2" s="1"/>
  <c r="Q336" i="2"/>
  <c r="S336" i="2" s="1"/>
  <c r="Q337" i="2"/>
  <c r="S337" i="2" s="1"/>
  <c r="Q338" i="2"/>
  <c r="S338" i="2" s="1"/>
  <c r="Q339" i="2"/>
  <c r="S339" i="2" s="1"/>
  <c r="Q340" i="2"/>
  <c r="S340" i="2" s="1"/>
  <c r="Q341" i="2"/>
  <c r="S341" i="2" s="1"/>
  <c r="Q342" i="2"/>
  <c r="S342" i="2" s="1"/>
  <c r="Q343" i="2"/>
  <c r="S343" i="2" s="1"/>
  <c r="Q344" i="2"/>
  <c r="S344" i="2" s="1"/>
  <c r="Q345" i="2"/>
  <c r="S345" i="2" s="1"/>
  <c r="Q346" i="2"/>
  <c r="S346" i="2" s="1"/>
  <c r="Q347" i="2"/>
  <c r="S347" i="2" s="1"/>
  <c r="Q348" i="2"/>
  <c r="S348" i="2" s="1"/>
  <c r="Q349" i="2"/>
  <c r="S349" i="2" s="1"/>
  <c r="Q350" i="2"/>
  <c r="S350" i="2" s="1"/>
  <c r="Q351" i="2"/>
  <c r="S351" i="2" s="1"/>
  <c r="Q352" i="2"/>
  <c r="S352" i="2" s="1"/>
  <c r="Q353" i="2"/>
  <c r="S353" i="2" s="1"/>
  <c r="Q354" i="2"/>
  <c r="S354" i="2" s="1"/>
  <c r="Q355" i="2"/>
  <c r="S355" i="2" s="1"/>
  <c r="Q4" i="2"/>
  <c r="R4" i="2" s="1"/>
  <c r="S4" i="2" s="1"/>
  <c r="Q3" i="2"/>
  <c r="R3" i="2" s="1"/>
  <c r="S3" i="2" s="1"/>
  <c r="Q6" i="2"/>
  <c r="R6" i="2" s="1"/>
  <c r="S6" i="2" s="1"/>
  <c r="Q8" i="2"/>
  <c r="R8" i="2" s="1"/>
  <c r="S8" i="2" s="1"/>
  <c r="Q7" i="2"/>
  <c r="R7" i="2" s="1"/>
  <c r="S7" i="2" s="1"/>
  <c r="Q9" i="2"/>
  <c r="R9" i="2" s="1"/>
  <c r="S9" i="2" s="1"/>
  <c r="Q10" i="2"/>
  <c r="R10" i="2" s="1"/>
  <c r="S10" i="2" s="1"/>
  <c r="Q12" i="2"/>
  <c r="R12" i="2" s="1"/>
  <c r="S12" i="2" s="1"/>
  <c r="Q11" i="2"/>
  <c r="R11" i="2" s="1"/>
  <c r="S11" i="2" s="1"/>
  <c r="Q14" i="2"/>
  <c r="R14" i="2" s="1"/>
  <c r="S14" i="2" s="1"/>
  <c r="Q23" i="2"/>
  <c r="R23" i="2" s="1"/>
  <c r="S23" i="2" s="1"/>
  <c r="Q15" i="2"/>
  <c r="R15" i="2" s="1"/>
  <c r="S15" i="2" s="1"/>
  <c r="Q16" i="2"/>
  <c r="R16" i="2" s="1"/>
  <c r="S16" i="2" s="1"/>
  <c r="Q18" i="2"/>
  <c r="R18" i="2" s="1"/>
  <c r="S18" i="2" s="1"/>
  <c r="Q17" i="2"/>
  <c r="R17" i="2" s="1"/>
  <c r="S17" i="2" s="1"/>
  <c r="Q20" i="2"/>
  <c r="R20" i="2" s="1"/>
  <c r="S20" i="2" s="1"/>
  <c r="Q19" i="2"/>
  <c r="R19" i="2" s="1"/>
  <c r="S19" i="2" s="1"/>
  <c r="Q22" i="2"/>
  <c r="R22" i="2" s="1"/>
  <c r="S22" i="2" s="1"/>
  <c r="Q21" i="2"/>
  <c r="R21" i="2" s="1"/>
  <c r="S21" i="2" s="1"/>
  <c r="Q237" i="2"/>
  <c r="S237" i="2" s="1"/>
  <c r="Q24" i="2"/>
  <c r="R24" i="2" s="1"/>
  <c r="S24" i="2" s="1"/>
  <c r="Q25" i="2"/>
  <c r="R25" i="2" s="1"/>
  <c r="S25" i="2" s="1"/>
  <c r="Q26" i="2"/>
  <c r="R26" i="2" s="1"/>
  <c r="S26" i="2" s="1"/>
  <c r="Q27" i="2"/>
  <c r="R27" i="2" s="1"/>
  <c r="S27" i="2" s="1"/>
  <c r="Q28" i="2"/>
  <c r="R28" i="2" s="1"/>
  <c r="S28" i="2" s="1"/>
  <c r="Q30" i="2"/>
  <c r="R30" i="2" s="1"/>
  <c r="S30" i="2" s="1"/>
  <c r="Q29" i="2"/>
  <c r="R29" i="2" s="1"/>
  <c r="S29" i="2" s="1"/>
  <c r="Q32" i="2"/>
  <c r="R32" i="2" s="1"/>
  <c r="S32" i="2" s="1"/>
  <c r="Q245" i="2"/>
  <c r="S245" i="2" s="1"/>
  <c r="Q34" i="2"/>
  <c r="R34" i="2" s="1"/>
  <c r="S34" i="2" s="1"/>
  <c r="Q33" i="2"/>
  <c r="R33" i="2" s="1"/>
  <c r="S33" i="2" s="1"/>
  <c r="Q35" i="2"/>
  <c r="R35" i="2" s="1"/>
  <c r="S35" i="2" s="1"/>
  <c r="Q36" i="2"/>
  <c r="R36" i="2" s="1"/>
  <c r="S36" i="2" s="1"/>
  <c r="Q38" i="2"/>
  <c r="R38" i="2" s="1"/>
  <c r="S38" i="2" s="1"/>
  <c r="Q37" i="2"/>
  <c r="R37" i="2" s="1"/>
  <c r="S37" i="2" s="1"/>
  <c r="Q39" i="2"/>
  <c r="R39" i="2" s="1"/>
  <c r="S39" i="2" s="1"/>
  <c r="Q40" i="2"/>
  <c r="R40" i="2" s="1"/>
  <c r="S40" i="2" s="1"/>
  <c r="Q41" i="2"/>
  <c r="R41" i="2" s="1"/>
  <c r="S41" i="2" s="1"/>
  <c r="Q42" i="2"/>
  <c r="R42" i="2" s="1"/>
  <c r="S42" i="2" s="1"/>
  <c r="Q43" i="2"/>
  <c r="R43" i="2" s="1"/>
  <c r="S43" i="2" s="1"/>
  <c r="Q44" i="2"/>
  <c r="R44" i="2" s="1"/>
  <c r="S44" i="2" s="1"/>
  <c r="Q45" i="2"/>
  <c r="R45" i="2" s="1"/>
  <c r="S45" i="2" s="1"/>
  <c r="Q46" i="2"/>
  <c r="R46" i="2" s="1"/>
  <c r="S46" i="2" s="1"/>
  <c r="Q47" i="2"/>
  <c r="R47" i="2" s="1"/>
  <c r="S47" i="2" s="1"/>
  <c r="Q48" i="2"/>
  <c r="R48" i="2" s="1"/>
  <c r="S48" i="2" s="1"/>
  <c r="Q50" i="2"/>
  <c r="R50" i="2" s="1"/>
  <c r="S50" i="2" s="1"/>
  <c r="Q49" i="2"/>
  <c r="R49" i="2" s="1"/>
  <c r="S49" i="2" s="1"/>
  <c r="Q52" i="2"/>
  <c r="R52" i="2" s="1"/>
  <c r="S52" i="2" s="1"/>
  <c r="Q5" i="2"/>
  <c r="R5" i="2" s="1"/>
  <c r="S5" i="2" s="1"/>
  <c r="Q54" i="2"/>
  <c r="R54" i="2" s="1"/>
  <c r="S54" i="2" s="1"/>
  <c r="Q53" i="2"/>
  <c r="R53" i="2" s="1"/>
  <c r="S53" i="2" s="1"/>
  <c r="Q55" i="2"/>
  <c r="R55" i="2" s="1"/>
  <c r="S55" i="2" s="1"/>
  <c r="Q56" i="2"/>
  <c r="R56" i="2" s="1"/>
  <c r="S56" i="2" s="1"/>
  <c r="Q57" i="2"/>
  <c r="R57" i="2" s="1"/>
  <c r="S57" i="2" s="1"/>
  <c r="Q58" i="2"/>
  <c r="R58" i="2" s="1"/>
  <c r="S58" i="2" s="1"/>
  <c r="Q60" i="2"/>
  <c r="R60" i="2" s="1"/>
  <c r="S60" i="2" s="1"/>
  <c r="Q13" i="2"/>
  <c r="R13" i="2" s="1"/>
  <c r="S13" i="2" s="1"/>
  <c r="Q61" i="2"/>
  <c r="R61" i="2" s="1"/>
  <c r="S61" i="2" s="1"/>
  <c r="Q62" i="2"/>
  <c r="R62" i="2" s="1"/>
  <c r="S62" i="2" s="1"/>
  <c r="Q63" i="2"/>
  <c r="R63" i="2" s="1"/>
  <c r="S63" i="2" s="1"/>
  <c r="Q64" i="2"/>
  <c r="R64" i="2" s="1"/>
  <c r="S64" i="2" s="1"/>
  <c r="Q66" i="2"/>
  <c r="R66" i="2" s="1"/>
  <c r="S66" i="2" s="1"/>
  <c r="Q51" i="2"/>
  <c r="R51" i="2" s="1"/>
  <c r="S51" i="2" s="1"/>
  <c r="Q67" i="2"/>
  <c r="R67" i="2" s="1"/>
  <c r="S67" i="2" s="1"/>
  <c r="Q68" i="2"/>
  <c r="R68" i="2" s="1"/>
  <c r="S68" i="2" s="1"/>
  <c r="Q70" i="2"/>
  <c r="R70" i="2" s="1"/>
  <c r="S70" i="2" s="1"/>
  <c r="T278" i="2" l="1"/>
  <c r="T253" i="2"/>
  <c r="T218" i="2"/>
  <c r="T349" i="2"/>
  <c r="T337" i="2"/>
  <c r="T325" i="2"/>
  <c r="T313" i="2"/>
  <c r="T301" i="2"/>
  <c r="T288" i="2"/>
  <c r="T264" i="2"/>
  <c r="T252" i="2"/>
  <c r="T240" i="2"/>
  <c r="T228" i="2"/>
  <c r="T216" i="2"/>
  <c r="T254" i="2"/>
  <c r="T266" i="2"/>
  <c r="T245" i="2"/>
  <c r="T348" i="2"/>
  <c r="T336" i="2"/>
  <c r="T324" i="2"/>
  <c r="T312" i="2"/>
  <c r="T300" i="2"/>
  <c r="T289" i="2"/>
  <c r="T277" i="2"/>
  <c r="T265" i="2"/>
  <c r="T251" i="2"/>
  <c r="T239" i="2"/>
  <c r="T227" i="2"/>
  <c r="T215" i="2"/>
  <c r="T237" i="2"/>
  <c r="T242" i="2"/>
  <c r="T279" i="2"/>
  <c r="T347" i="2"/>
  <c r="T335" i="2"/>
  <c r="T323" i="2"/>
  <c r="T311" i="2"/>
  <c r="T298" i="2"/>
  <c r="T275" i="2"/>
  <c r="T262" i="2"/>
  <c r="T250" i="2"/>
  <c r="T238" i="2"/>
  <c r="T226" i="2"/>
  <c r="T214" i="2"/>
  <c r="T258" i="2"/>
  <c r="T267" i="2"/>
  <c r="T293" i="2"/>
  <c r="T346" i="2"/>
  <c r="T334" i="2"/>
  <c r="T322" i="2"/>
  <c r="T310" i="2"/>
  <c r="T299" i="2"/>
  <c r="T286" i="2"/>
  <c r="T274" i="2"/>
  <c r="T303" i="2"/>
  <c r="T249" i="2"/>
  <c r="T233" i="2"/>
  <c r="T225" i="2"/>
  <c r="T213" i="2"/>
  <c r="T276" i="2"/>
  <c r="T327" i="2"/>
  <c r="T350" i="2"/>
  <c r="T229" i="2"/>
  <c r="T345" i="2"/>
  <c r="T333" i="2"/>
  <c r="T321" i="2"/>
  <c r="T309" i="2"/>
  <c r="T296" i="2"/>
  <c r="T284" i="2"/>
  <c r="T272" i="2"/>
  <c r="T260" i="2"/>
  <c r="T248" i="2"/>
  <c r="T236" i="2"/>
  <c r="T224" i="2"/>
  <c r="T212" i="2"/>
  <c r="T291" i="2"/>
  <c r="T338" i="2"/>
  <c r="T241" i="2"/>
  <c r="T320" i="2"/>
  <c r="T273" i="2"/>
  <c r="T235" i="2"/>
  <c r="T331" i="2"/>
  <c r="T294" i="2"/>
  <c r="T246" i="2"/>
  <c r="T234" i="2"/>
  <c r="T222" i="2"/>
  <c r="T315" i="2"/>
  <c r="T326" i="2"/>
  <c r="T308" i="2"/>
  <c r="T247" i="2"/>
  <c r="T355" i="2"/>
  <c r="T319" i="2"/>
  <c r="T354" i="2"/>
  <c r="T330" i="2"/>
  <c r="T318" i="2"/>
  <c r="T306" i="2"/>
  <c r="T295" i="2"/>
  <c r="T283" i="2"/>
  <c r="T270" i="2"/>
  <c r="T257" i="2"/>
  <c r="T223" i="2"/>
  <c r="T221" i="2"/>
  <c r="T351" i="2"/>
  <c r="T302" i="2"/>
  <c r="T230" i="2"/>
  <c r="T314" i="2"/>
  <c r="T217" i="2"/>
  <c r="T344" i="2"/>
  <c r="T297" i="2"/>
  <c r="T261" i="2"/>
  <c r="T343" i="2"/>
  <c r="T307" i="2"/>
  <c r="T282" i="2"/>
  <c r="T342" i="2"/>
  <c r="T353" i="2"/>
  <c r="T341" i="2"/>
  <c r="T329" i="2"/>
  <c r="T317" i="2"/>
  <c r="T305" i="2"/>
  <c r="T281" i="2"/>
  <c r="T269" i="2"/>
  <c r="T256" i="2"/>
  <c r="T244" i="2"/>
  <c r="T232" i="2"/>
  <c r="T220" i="2"/>
  <c r="T287" i="2"/>
  <c r="T271" i="2"/>
  <c r="T263" i="2"/>
  <c r="T339" i="2"/>
  <c r="T290" i="2"/>
  <c r="T332" i="2"/>
  <c r="T285" i="2"/>
  <c r="T211" i="2"/>
  <c r="T352" i="2"/>
  <c r="T340" i="2"/>
  <c r="T328" i="2"/>
  <c r="T316" i="2"/>
  <c r="T304" i="2"/>
  <c r="T292" i="2"/>
  <c r="T280" i="2"/>
  <c r="T268" i="2"/>
  <c r="T255" i="2"/>
  <c r="T243" i="2"/>
  <c r="T231" i="2"/>
  <c r="T219" i="2"/>
  <c r="F125" i="2"/>
  <c r="G154" i="2"/>
  <c r="F154" i="2"/>
  <c r="G125" i="2"/>
  <c r="F78" i="2"/>
  <c r="G78" i="2"/>
  <c r="F261" i="2"/>
  <c r="F157" i="2"/>
  <c r="G157" i="2"/>
  <c r="G330" i="2"/>
  <c r="F330" i="2"/>
  <c r="G193" i="2"/>
  <c r="G315" i="2"/>
  <c r="G340" i="2"/>
  <c r="G346" i="2"/>
  <c r="F156" i="2"/>
  <c r="G184" i="2"/>
  <c r="F242" i="2"/>
  <c r="G54" i="2"/>
  <c r="F299" i="2"/>
  <c r="G268" i="2"/>
  <c r="G4" i="2"/>
  <c r="G159" i="2"/>
  <c r="G213" i="2"/>
  <c r="G15" i="2"/>
  <c r="G280" i="2"/>
  <c r="G35" i="2"/>
  <c r="F133" i="2"/>
  <c r="F331" i="2"/>
  <c r="G156" i="2"/>
  <c r="G118" i="2"/>
  <c r="G139" i="2"/>
  <c r="F14" i="2"/>
  <c r="F86" i="2"/>
  <c r="F340" i="2"/>
  <c r="F346" i="2"/>
  <c r="F149" i="2"/>
  <c r="G163" i="2"/>
  <c r="F81" i="2"/>
  <c r="F45" i="2"/>
  <c r="F120" i="2"/>
  <c r="F308" i="2"/>
  <c r="G351" i="2"/>
  <c r="G263" i="2"/>
  <c r="G182" i="2"/>
  <c r="F101" i="2"/>
  <c r="G141" i="2"/>
  <c r="F30" i="2"/>
  <c r="F193" i="2"/>
  <c r="G50" i="2"/>
  <c r="F61" i="2"/>
  <c r="F251" i="2"/>
  <c r="G226" i="2"/>
  <c r="F273" i="2"/>
  <c r="F63" i="2"/>
  <c r="G151" i="2"/>
  <c r="F292" i="2"/>
  <c r="G83" i="2"/>
  <c r="G55" i="2"/>
  <c r="F72" i="2"/>
  <c r="F192" i="2"/>
  <c r="F85" i="2"/>
  <c r="G105" i="2"/>
  <c r="G188" i="2"/>
  <c r="G306" i="2"/>
  <c r="G41" i="2"/>
  <c r="G300" i="2"/>
  <c r="G109" i="2"/>
  <c r="G196" i="2"/>
  <c r="G45" i="2"/>
  <c r="G120" i="2"/>
  <c r="F163" i="2"/>
  <c r="G254" i="2"/>
  <c r="G172" i="2"/>
  <c r="F211" i="2"/>
  <c r="G285" i="2"/>
  <c r="G289" i="2"/>
  <c r="G175" i="2"/>
  <c r="G91" i="2"/>
  <c r="G30" i="2"/>
  <c r="F34" i="2"/>
  <c r="F168" i="2"/>
  <c r="G295" i="2"/>
  <c r="F27" i="2"/>
  <c r="G95" i="2"/>
  <c r="F204" i="2"/>
  <c r="F279" i="2"/>
  <c r="F115" i="2"/>
  <c r="F180" i="2"/>
  <c r="G134" i="2"/>
  <c r="F202" i="2"/>
  <c r="F232" i="2"/>
  <c r="G99" i="2"/>
  <c r="G178" i="2"/>
  <c r="F277" i="2"/>
  <c r="F222" i="2"/>
  <c r="F147" i="2"/>
  <c r="G14" i="2"/>
  <c r="G101" i="2"/>
  <c r="G308" i="2"/>
  <c r="G355" i="2"/>
  <c r="F274" i="2"/>
  <c r="F322" i="2"/>
  <c r="F66" i="2"/>
  <c r="H66" i="2" s="1"/>
  <c r="U66" i="2" s="1"/>
  <c r="G303" i="2"/>
  <c r="F169" i="2"/>
  <c r="F39" i="2"/>
  <c r="G327" i="2"/>
  <c r="G208" i="2"/>
  <c r="F265" i="2"/>
  <c r="F93" i="2"/>
  <c r="F266" i="2"/>
  <c r="F105" i="2"/>
  <c r="F306" i="2"/>
  <c r="F109" i="2"/>
  <c r="F141" i="2"/>
  <c r="F226" i="2"/>
  <c r="G81" i="2"/>
  <c r="G86" i="2"/>
  <c r="G149" i="2"/>
  <c r="F196" i="2"/>
  <c r="G277" i="2"/>
  <c r="F304" i="2"/>
  <c r="H304" i="2" s="1"/>
  <c r="U304" i="2" s="1"/>
  <c r="G292" i="2"/>
  <c r="G337" i="2"/>
  <c r="G57" i="2"/>
  <c r="F99" i="2"/>
  <c r="F41" i="2"/>
  <c r="F300" i="2"/>
  <c r="G210" i="2"/>
  <c r="G72" i="2"/>
  <c r="G273" i="2"/>
  <c r="G61" i="2"/>
  <c r="G192" i="2"/>
  <c r="G147" i="2"/>
  <c r="G63" i="2"/>
  <c r="G85" i="2"/>
  <c r="G173" i="2"/>
  <c r="G274" i="2"/>
  <c r="G322" i="2"/>
  <c r="F43" i="2"/>
  <c r="H43" i="2" s="1"/>
  <c r="U43" i="2" s="1"/>
  <c r="F83" i="2"/>
  <c r="F263" i="2"/>
  <c r="G251" i="2"/>
  <c r="G39" i="2"/>
  <c r="F151" i="2"/>
  <c r="F184" i="2"/>
  <c r="G190" i="2"/>
  <c r="G242" i="2"/>
  <c r="F54" i="2"/>
  <c r="G299" i="2"/>
  <c r="G261" i="2"/>
  <c r="F268" i="2"/>
  <c r="H268" i="2" s="1"/>
  <c r="U268" i="2" s="1"/>
  <c r="F4" i="2"/>
  <c r="H4" i="2" s="1"/>
  <c r="U4" i="2" s="1"/>
  <c r="F159" i="2"/>
  <c r="F213" i="2"/>
  <c r="H213" i="2" s="1"/>
  <c r="U213" i="2" s="1"/>
  <c r="F15" i="2"/>
  <c r="H15" i="2" s="1"/>
  <c r="U15" i="2" s="1"/>
  <c r="F280" i="2"/>
  <c r="H280" i="2" s="1"/>
  <c r="U280" i="2" s="1"/>
  <c r="G133" i="2"/>
  <c r="F197" i="2"/>
  <c r="H197" i="2" s="1"/>
  <c r="U197" i="2" s="1"/>
  <c r="G96" i="2"/>
  <c r="H96" i="2" s="1"/>
  <c r="U96" i="2" s="1"/>
  <c r="G232" i="2"/>
  <c r="G202" i="2"/>
  <c r="F303" i="2"/>
  <c r="G265" i="2"/>
  <c r="G93" i="2"/>
  <c r="G266" i="2"/>
  <c r="F55" i="2"/>
  <c r="G169" i="2"/>
  <c r="G222" i="2"/>
  <c r="F254" i="2"/>
  <c r="G211" i="2"/>
  <c r="F285" i="2"/>
  <c r="F289" i="2"/>
  <c r="F175" i="2"/>
  <c r="F91" i="2"/>
  <c r="G20" i="2"/>
  <c r="G34" i="2"/>
  <c r="G168" i="2"/>
  <c r="G22" i="2"/>
  <c r="F295" i="2"/>
  <c r="G27" i="2"/>
  <c r="F95" i="2"/>
  <c r="G349" i="2"/>
  <c r="G204" i="2"/>
  <c r="G279" i="2"/>
  <c r="G115" i="2"/>
  <c r="G180" i="2"/>
  <c r="G339" i="2"/>
  <c r="F134" i="2"/>
  <c r="G331" i="2"/>
  <c r="G230" i="2"/>
  <c r="F230" i="2"/>
  <c r="F235" i="2"/>
  <c r="G256" i="2"/>
  <c r="F256" i="2"/>
  <c r="G235" i="2"/>
  <c r="G29" i="2"/>
  <c r="H29" i="2" s="1"/>
  <c r="U29" i="2" s="1"/>
  <c r="G92" i="2"/>
  <c r="H92" i="2" s="1"/>
  <c r="U92" i="2" s="1"/>
  <c r="G28" i="2"/>
  <c r="H28" i="2" s="1"/>
  <c r="U28" i="2" s="1"/>
  <c r="G88" i="2"/>
  <c r="H88" i="2" s="1"/>
  <c r="U88" i="2" s="1"/>
  <c r="G59" i="2"/>
  <c r="H59" i="2" s="1"/>
  <c r="U59" i="2" s="1"/>
  <c r="G228" i="2"/>
  <c r="H228" i="2" s="1"/>
  <c r="U228" i="2" s="1"/>
  <c r="G220" i="2"/>
  <c r="H220" i="2" s="1"/>
  <c r="U220" i="2" s="1"/>
  <c r="G89" i="2"/>
  <c r="H89" i="2" s="1"/>
  <c r="U89" i="2" s="1"/>
  <c r="G334" i="2"/>
  <c r="H334" i="2" s="1"/>
  <c r="U334" i="2" s="1"/>
  <c r="G6" i="2"/>
  <c r="H6" i="2" s="1"/>
  <c r="U6" i="2" s="1"/>
  <c r="G123" i="2"/>
  <c r="H123" i="2" s="1"/>
  <c r="U123" i="2" s="1"/>
  <c r="G302" i="2"/>
  <c r="H302" i="2" s="1"/>
  <c r="U302" i="2" s="1"/>
  <c r="G281" i="2"/>
  <c r="H281" i="2" s="1"/>
  <c r="U281" i="2" s="1"/>
  <c r="G321" i="2"/>
  <c r="H321" i="2" s="1"/>
  <c r="U321" i="2" s="1"/>
  <c r="G352" i="2"/>
  <c r="H352" i="2" s="1"/>
  <c r="U352" i="2" s="1"/>
  <c r="G183" i="2"/>
  <c r="H183" i="2" s="1"/>
  <c r="U183" i="2" s="1"/>
  <c r="G52" i="2"/>
  <c r="H52" i="2" s="1"/>
  <c r="U52" i="2" s="1"/>
  <c r="G47" i="2"/>
  <c r="H47" i="2" s="1"/>
  <c r="U47" i="2" s="1"/>
  <c r="G203" i="2"/>
  <c r="H203" i="2" s="1"/>
  <c r="U203" i="2" s="1"/>
  <c r="G167" i="2"/>
  <c r="H167" i="2" s="1"/>
  <c r="U167" i="2" s="1"/>
  <c r="G136" i="2"/>
  <c r="H136" i="2" s="1"/>
  <c r="U136" i="2" s="1"/>
  <c r="G324" i="2"/>
  <c r="H324" i="2" s="1"/>
  <c r="U324" i="2" s="1"/>
  <c r="G71" i="2"/>
  <c r="H71" i="2" s="1"/>
  <c r="U71" i="2" s="1"/>
  <c r="G8" i="2"/>
  <c r="H8" i="2" s="1"/>
  <c r="U8" i="2" s="1"/>
  <c r="G11" i="2"/>
  <c r="H11" i="2" s="1"/>
  <c r="U11" i="2" s="1"/>
  <c r="G117" i="2"/>
  <c r="H117" i="2" s="1"/>
  <c r="U117" i="2" s="1"/>
  <c r="G307" i="2"/>
  <c r="H307" i="2" s="1"/>
  <c r="U307" i="2" s="1"/>
  <c r="G18" i="2"/>
  <c r="H18" i="2" s="1"/>
  <c r="U18" i="2" s="1"/>
  <c r="G319" i="2"/>
  <c r="H319" i="2" s="1"/>
  <c r="U319" i="2" s="1"/>
  <c r="G12" i="2"/>
  <c r="H12" i="2" s="1"/>
  <c r="U12" i="2" s="1"/>
  <c r="G176" i="2"/>
  <c r="H176" i="2" s="1"/>
  <c r="U176" i="2" s="1"/>
  <c r="G124" i="2"/>
  <c r="H124" i="2" s="1"/>
  <c r="U124" i="2" s="1"/>
  <c r="G206" i="2"/>
  <c r="H206" i="2" s="1"/>
  <c r="U206" i="2" s="1"/>
  <c r="G314" i="2"/>
  <c r="H314" i="2" s="1"/>
  <c r="U314" i="2" s="1"/>
  <c r="G186" i="2"/>
  <c r="H186" i="2" s="1"/>
  <c r="U186" i="2" s="1"/>
  <c r="G137" i="2"/>
  <c r="H137" i="2" s="1"/>
  <c r="U137" i="2" s="1"/>
  <c r="G62" i="2"/>
  <c r="H62" i="2" s="1"/>
  <c r="U62" i="2" s="1"/>
  <c r="G126" i="2"/>
  <c r="H126" i="2" s="1"/>
  <c r="U126" i="2" s="1"/>
  <c r="G9" i="2"/>
  <c r="H9" i="2" s="1"/>
  <c r="U9" i="2" s="1"/>
  <c r="G25" i="2"/>
  <c r="H25" i="2" s="1"/>
  <c r="U25" i="2" s="1"/>
  <c r="G325" i="2"/>
  <c r="H325" i="2" s="1"/>
  <c r="U325" i="2" s="1"/>
  <c r="G246" i="2"/>
  <c r="H246" i="2" s="1"/>
  <c r="U246" i="2" s="1"/>
  <c r="G114" i="2"/>
  <c r="H114" i="2" s="1"/>
  <c r="U114" i="2" s="1"/>
  <c r="F207" i="2"/>
  <c r="H207" i="2" s="1"/>
  <c r="U207" i="2" s="1"/>
  <c r="F258" i="2"/>
  <c r="H258" i="2" s="1"/>
  <c r="U258" i="2" s="1"/>
  <c r="F77" i="2"/>
  <c r="H77" i="2" s="1"/>
  <c r="U77" i="2" s="1"/>
  <c r="F128" i="2"/>
  <c r="H128" i="2" s="1"/>
  <c r="U128" i="2" s="1"/>
  <c r="F317" i="2"/>
  <c r="F194" i="2"/>
  <c r="H194" i="2" s="1"/>
  <c r="U194" i="2" s="1"/>
  <c r="F238" i="2"/>
  <c r="H238" i="2" s="1"/>
  <c r="U238" i="2" s="1"/>
  <c r="F241" i="2"/>
  <c r="H241" i="2" s="1"/>
  <c r="U241" i="2" s="1"/>
  <c r="F209" i="2"/>
  <c r="H209" i="2" s="1"/>
  <c r="U209" i="2" s="1"/>
  <c r="F50" i="2"/>
  <c r="F144" i="2"/>
  <c r="H144" i="2" s="1"/>
  <c r="U144" i="2" s="1"/>
  <c r="F247" i="2"/>
  <c r="H247" i="2" s="1"/>
  <c r="U247" i="2" s="1"/>
  <c r="F98" i="2"/>
  <c r="H98" i="2" s="1"/>
  <c r="U98" i="2" s="1"/>
  <c r="F191" i="2"/>
  <c r="H191" i="2" s="1"/>
  <c r="U191" i="2" s="1"/>
  <c r="F148" i="2"/>
  <c r="H148" i="2" s="1"/>
  <c r="U148" i="2" s="1"/>
  <c r="F355" i="2"/>
  <c r="F53" i="2"/>
  <c r="H53" i="2" s="1"/>
  <c r="U53" i="2" s="1"/>
  <c r="F309" i="2"/>
  <c r="H309" i="2" s="1"/>
  <c r="U309" i="2" s="1"/>
  <c r="F17" i="2"/>
  <c r="H17" i="2" s="1"/>
  <c r="U17" i="2" s="1"/>
  <c r="F348" i="2"/>
  <c r="H348" i="2" s="1"/>
  <c r="U348" i="2" s="1"/>
  <c r="F122" i="2"/>
  <c r="H122" i="2" s="1"/>
  <c r="U122" i="2" s="1"/>
  <c r="F127" i="2"/>
  <c r="H127" i="2" s="1"/>
  <c r="U127" i="2" s="1"/>
  <c r="F106" i="2"/>
  <c r="H106" i="2" s="1"/>
  <c r="U106" i="2" s="1"/>
  <c r="F328" i="2"/>
  <c r="H328" i="2" s="1"/>
  <c r="U328" i="2" s="1"/>
  <c r="F139" i="2"/>
  <c r="F351" i="2"/>
  <c r="F255" i="2"/>
  <c r="H255" i="2" s="1"/>
  <c r="U255" i="2" s="1"/>
  <c r="F60" i="2"/>
  <c r="F210" i="2"/>
  <c r="F111" i="2"/>
  <c r="H111" i="2" s="1"/>
  <c r="U111" i="2" s="1"/>
  <c r="F333" i="2"/>
  <c r="H333" i="2" s="1"/>
  <c r="U333" i="2" s="1"/>
  <c r="F173" i="2"/>
  <c r="F332" i="2"/>
  <c r="H332" i="2" s="1"/>
  <c r="U332" i="2" s="1"/>
  <c r="F320" i="2"/>
  <c r="H320" i="2" s="1"/>
  <c r="U320" i="2" s="1"/>
  <c r="F185" i="2"/>
  <c r="H185" i="2" s="1"/>
  <c r="U185" i="2" s="1"/>
  <c r="F65" i="2"/>
  <c r="H65" i="2" s="1"/>
  <c r="U65" i="2" s="1"/>
  <c r="F42" i="2"/>
  <c r="H42" i="2" s="1"/>
  <c r="U42" i="2" s="1"/>
  <c r="F310" i="2"/>
  <c r="H310" i="2" s="1"/>
  <c r="U310" i="2" s="1"/>
  <c r="F38" i="2"/>
  <c r="H38" i="2" s="1"/>
  <c r="U38" i="2" s="1"/>
  <c r="F327" i="2"/>
  <c r="F208" i="2"/>
  <c r="F182" i="2"/>
  <c r="F190" i="2"/>
  <c r="F40" i="2"/>
  <c r="H40" i="2" s="1"/>
  <c r="U40" i="2" s="1"/>
  <c r="F286" i="2"/>
  <c r="H286" i="2" s="1"/>
  <c r="U286" i="2" s="1"/>
  <c r="F119" i="2"/>
  <c r="H119" i="2" s="1"/>
  <c r="U119" i="2" s="1"/>
  <c r="F234" i="2"/>
  <c r="H234" i="2" s="1"/>
  <c r="U234" i="2" s="1"/>
  <c r="F343" i="2"/>
  <c r="F165" i="2"/>
  <c r="H165" i="2" s="1"/>
  <c r="U165" i="2" s="1"/>
  <c r="F315" i="2"/>
  <c r="F244" i="2"/>
  <c r="H244" i="2" s="1"/>
  <c r="U244" i="2" s="1"/>
  <c r="F79" i="2"/>
  <c r="H79" i="2" s="1"/>
  <c r="U79" i="2" s="1"/>
  <c r="F257" i="2"/>
  <c r="H257" i="2" s="1"/>
  <c r="U257" i="2" s="1"/>
  <c r="F275" i="2"/>
  <c r="H275" i="2" s="1"/>
  <c r="U275" i="2" s="1"/>
  <c r="F35" i="2"/>
  <c r="F318" i="2"/>
  <c r="H318" i="2" s="1"/>
  <c r="U318" i="2" s="1"/>
  <c r="F143" i="2"/>
  <c r="H143" i="2" s="1"/>
  <c r="U143" i="2" s="1"/>
  <c r="F260" i="2"/>
  <c r="H260" i="2" s="1"/>
  <c r="U260" i="2" s="1"/>
  <c r="F282" i="2"/>
  <c r="H282" i="2" s="1"/>
  <c r="U282" i="2" s="1"/>
  <c r="F336" i="2"/>
  <c r="H336" i="2" s="1"/>
  <c r="U336" i="2" s="1"/>
  <c r="F283" i="2"/>
  <c r="H283" i="2" s="1"/>
  <c r="U283" i="2" s="1"/>
  <c r="F74" i="2"/>
  <c r="H74" i="2" s="1"/>
  <c r="U74" i="2" s="1"/>
  <c r="F73" i="2"/>
  <c r="H73" i="2" s="1"/>
  <c r="U73" i="2" s="1"/>
  <c r="F284" i="2"/>
  <c r="H284" i="2" s="1"/>
  <c r="U284" i="2" s="1"/>
  <c r="F118" i="2"/>
  <c r="F305" i="2"/>
  <c r="H305" i="2" s="1"/>
  <c r="U305" i="2" s="1"/>
  <c r="F170" i="2"/>
  <c r="H170" i="2" s="1"/>
  <c r="U170" i="2" s="1"/>
  <c r="F67" i="2"/>
  <c r="H67" i="2" s="1"/>
  <c r="U67" i="2" s="1"/>
  <c r="F199" i="2"/>
  <c r="H199" i="2" s="1"/>
  <c r="U199" i="2" s="1"/>
  <c r="F201" i="2"/>
  <c r="H201" i="2" s="1"/>
  <c r="U201" i="2" s="1"/>
  <c r="F172" i="2"/>
  <c r="F350" i="2"/>
  <c r="H350" i="2" s="1"/>
  <c r="U350" i="2" s="1"/>
  <c r="F339" i="2"/>
  <c r="F181" i="2"/>
  <c r="H181" i="2" s="1"/>
  <c r="U181" i="2" s="1"/>
  <c r="F188" i="2"/>
  <c r="F178" i="2"/>
  <c r="F116" i="2"/>
  <c r="H116" i="2" s="1"/>
  <c r="U116" i="2" s="1"/>
  <c r="F46" i="2"/>
  <c r="H46" i="2" s="1"/>
  <c r="U46" i="2" s="1"/>
  <c r="F164" i="2"/>
  <c r="H164" i="2" s="1"/>
  <c r="U164" i="2" s="1"/>
  <c r="F22" i="2"/>
  <c r="F349" i="2"/>
  <c r="F338" i="2"/>
  <c r="H338" i="2" s="1"/>
  <c r="U338" i="2" s="1"/>
  <c r="F153" i="2"/>
  <c r="H153" i="2" s="1"/>
  <c r="U153" i="2" s="1"/>
  <c r="F344" i="2"/>
  <c r="H344" i="2" s="1"/>
  <c r="U344" i="2" s="1"/>
  <c r="F272" i="2"/>
  <c r="H272" i="2" s="1"/>
  <c r="U272" i="2" s="1"/>
  <c r="F337" i="2"/>
  <c r="F215" i="2"/>
  <c r="H215" i="2" s="1"/>
  <c r="U215" i="2" s="1"/>
  <c r="F32" i="2"/>
  <c r="F13" i="2"/>
  <c r="H13" i="2" s="1"/>
  <c r="U13" i="2" s="1"/>
  <c r="F205" i="2"/>
  <c r="F177" i="2"/>
  <c r="H177" i="2" s="1"/>
  <c r="U177" i="2" s="1"/>
  <c r="F20" i="2"/>
  <c r="F269" i="2"/>
  <c r="H269" i="2" s="1"/>
  <c r="U269" i="2" s="1"/>
  <c r="F224" i="2"/>
  <c r="H224" i="2" s="1"/>
  <c r="U224" i="2" s="1"/>
  <c r="F212" i="2"/>
  <c r="H212" i="2" s="1"/>
  <c r="U212" i="2" s="1"/>
  <c r="F214" i="2"/>
  <c r="H214" i="2" s="1"/>
  <c r="U214" i="2" s="1"/>
  <c r="F135" i="2"/>
  <c r="H135" i="2" s="1"/>
  <c r="U135" i="2" s="1"/>
  <c r="F219" i="2"/>
  <c r="H219" i="2" s="1"/>
  <c r="U219" i="2" s="1"/>
  <c r="F57" i="2"/>
  <c r="F353" i="2"/>
  <c r="H353" i="2" s="1"/>
  <c r="U353" i="2" s="1"/>
  <c r="F112" i="2"/>
  <c r="H112" i="2" s="1"/>
  <c r="U112" i="2" s="1"/>
  <c r="F297" i="2"/>
  <c r="H297" i="2" s="1"/>
  <c r="U297" i="2" s="1"/>
  <c r="F138" i="2"/>
  <c r="H138" i="2" s="1"/>
  <c r="U138" i="2" s="1"/>
  <c r="F221" i="2"/>
  <c r="H221" i="2" s="1"/>
  <c r="U221" i="2" s="1"/>
  <c r="F195" i="2"/>
  <c r="H195" i="2" s="1"/>
  <c r="U195" i="2" s="1"/>
  <c r="F150" i="2"/>
  <c r="H150" i="2" s="1"/>
  <c r="U150" i="2" s="1"/>
  <c r="F94" i="2"/>
  <c r="H94" i="2" s="1"/>
  <c r="U94" i="2" s="1"/>
  <c r="H301" i="2"/>
  <c r="U301" i="2" s="1"/>
  <c r="H132" i="2"/>
  <c r="U132" i="2" s="1"/>
  <c r="H174" i="2"/>
  <c r="U174" i="2" s="1"/>
  <c r="H264" i="2"/>
  <c r="U264" i="2" s="1"/>
  <c r="H288" i="2"/>
  <c r="U288" i="2" s="1"/>
  <c r="H130" i="2"/>
  <c r="U130" i="2" s="1"/>
  <c r="H347" i="2"/>
  <c r="U347" i="2" s="1"/>
  <c r="H80" i="2"/>
  <c r="U80" i="2" s="1"/>
  <c r="H271" i="2"/>
  <c r="U271" i="2" s="1"/>
  <c r="H36" i="2"/>
  <c r="U36" i="2" s="1"/>
  <c r="H311" i="2"/>
  <c r="U311" i="2" s="1"/>
  <c r="H229" i="2"/>
  <c r="U229" i="2" s="1"/>
  <c r="H49" i="2"/>
  <c r="U49" i="2" s="1"/>
  <c r="H82" i="2"/>
  <c r="U82" i="2" s="1"/>
  <c r="H142" i="2"/>
  <c r="U142" i="2" s="1"/>
  <c r="H342" i="2"/>
  <c r="U342" i="2" s="1"/>
  <c r="H158" i="2"/>
  <c r="U158" i="2" s="1"/>
  <c r="H253" i="2"/>
  <c r="U253" i="2" s="1"/>
  <c r="H108" i="2"/>
  <c r="U108" i="2" s="1"/>
  <c r="H70" i="2"/>
  <c r="U70" i="2" s="1"/>
  <c r="H316" i="2"/>
  <c r="U316" i="2" s="1"/>
  <c r="H24" i="2"/>
  <c r="U24" i="2" s="1"/>
  <c r="H276" i="2"/>
  <c r="U276" i="2" s="1"/>
  <c r="H329" i="2"/>
  <c r="U329" i="2" s="1"/>
  <c r="H37" i="2"/>
  <c r="U37" i="2" s="1"/>
  <c r="H31" i="2"/>
  <c r="U31" i="2" s="1"/>
  <c r="H145" i="2"/>
  <c r="U145" i="2" s="1"/>
  <c r="H102" i="2"/>
  <c r="U102" i="2" s="1"/>
  <c r="H262" i="2"/>
  <c r="U262" i="2" s="1"/>
  <c r="H293" i="2"/>
  <c r="U293" i="2" s="1"/>
  <c r="H155" i="2"/>
  <c r="U155" i="2" s="1"/>
  <c r="H100" i="2"/>
  <c r="U100" i="2" s="1"/>
  <c r="H198" i="2"/>
  <c r="U198" i="2" s="1"/>
  <c r="H267" i="2"/>
  <c r="U267" i="2" s="1"/>
  <c r="H16" i="2"/>
  <c r="U16" i="2" s="1"/>
  <c r="H26" i="2"/>
  <c r="U26" i="2" s="1"/>
  <c r="H107" i="2"/>
  <c r="U107" i="2" s="1"/>
  <c r="H298" i="2"/>
  <c r="U298" i="2" s="1"/>
  <c r="H48" i="2"/>
  <c r="U48" i="2" s="1"/>
  <c r="H104" i="2"/>
  <c r="U104" i="2" s="1"/>
  <c r="H296" i="2"/>
  <c r="U296" i="2" s="1"/>
  <c r="H166" i="2"/>
  <c r="U166" i="2" s="1"/>
  <c r="H3" i="2"/>
  <c r="U3" i="2" s="1"/>
  <c r="H335" i="2"/>
  <c r="U335" i="2" s="1"/>
  <c r="H129" i="2"/>
  <c r="U129" i="2" s="1"/>
  <c r="H5" i="2"/>
  <c r="U5" i="2" s="1"/>
  <c r="H90" i="2"/>
  <c r="U90" i="2" s="1"/>
  <c r="H227" i="2"/>
  <c r="U227" i="2" s="1"/>
  <c r="H121" i="2"/>
  <c r="U121" i="2" s="1"/>
  <c r="H10" i="2"/>
  <c r="U10" i="2" s="1"/>
  <c r="H68" i="2"/>
  <c r="U68" i="2" s="1"/>
  <c r="H243" i="2"/>
  <c r="U243" i="2" s="1"/>
  <c r="H313" i="2"/>
  <c r="U313" i="2" s="1"/>
  <c r="H231" i="2"/>
  <c r="U231" i="2" s="1"/>
  <c r="H240" i="2"/>
  <c r="U240" i="2" s="1"/>
  <c r="H58" i="2"/>
  <c r="U58" i="2" s="1"/>
  <c r="H103" i="2"/>
  <c r="U103" i="2" s="1"/>
  <c r="H249" i="2"/>
  <c r="U249" i="2" s="1"/>
  <c r="H152" i="2"/>
  <c r="U152" i="2" s="1"/>
  <c r="H223" i="2"/>
  <c r="U223" i="2" s="1"/>
  <c r="H287" i="2"/>
  <c r="U287" i="2" s="1"/>
  <c r="H239" i="2"/>
  <c r="U239" i="2" s="1"/>
  <c r="H345" i="2"/>
  <c r="U345" i="2" s="1"/>
  <c r="H44" i="2"/>
  <c r="U44" i="2" s="1"/>
  <c r="H216" i="2"/>
  <c r="U216" i="2" s="1"/>
  <c r="H76" i="2"/>
  <c r="U76" i="2" s="1"/>
  <c r="H278" i="2"/>
  <c r="U278" i="2" s="1"/>
  <c r="H131" i="2"/>
  <c r="U131" i="2" s="1"/>
  <c r="H189" i="2"/>
  <c r="U189" i="2" s="1"/>
  <c r="H110" i="2"/>
  <c r="U110" i="2" s="1"/>
  <c r="H225" i="2"/>
  <c r="U225" i="2" s="1"/>
  <c r="H140" i="2"/>
  <c r="U140" i="2" s="1"/>
  <c r="H113" i="2"/>
  <c r="U113" i="2" s="1"/>
  <c r="H341" i="2"/>
  <c r="U341" i="2" s="1"/>
  <c r="H236" i="2"/>
  <c r="U236" i="2" s="1"/>
  <c r="H23" i="2"/>
  <c r="U23" i="2" s="1"/>
  <c r="H218" i="2"/>
  <c r="U218" i="2" s="1"/>
  <c r="H84" i="2"/>
  <c r="U84" i="2" s="1"/>
  <c r="H51" i="2"/>
  <c r="U51" i="2" s="1"/>
  <c r="H97" i="2"/>
  <c r="U97" i="2" s="1"/>
  <c r="H248" i="2"/>
  <c r="U248" i="2" s="1"/>
  <c r="H7" i="2"/>
  <c r="U7" i="2" s="1"/>
  <c r="H270" i="2"/>
  <c r="U270" i="2" s="1"/>
  <c r="H179" i="2"/>
  <c r="U179" i="2" s="1"/>
  <c r="H291" i="2"/>
  <c r="U291" i="2" s="1"/>
  <c r="H237" i="2"/>
  <c r="U237" i="2" s="1"/>
  <c r="H290" i="2"/>
  <c r="U290" i="2" s="1"/>
  <c r="H326" i="2"/>
  <c r="U326" i="2" s="1"/>
  <c r="H312" i="2"/>
  <c r="U312" i="2" s="1"/>
  <c r="H146" i="2"/>
  <c r="U146" i="2" s="1"/>
  <c r="H187" i="2"/>
  <c r="U187" i="2" s="1"/>
  <c r="H252" i="2"/>
  <c r="U252" i="2" s="1"/>
  <c r="H21" i="2"/>
  <c r="U21" i="2" s="1"/>
  <c r="H87" i="2"/>
  <c r="U87" i="2" s="1"/>
  <c r="H250" i="2"/>
  <c r="U250" i="2" s="1"/>
  <c r="H64" i="2"/>
  <c r="U64" i="2" s="1"/>
  <c r="H233" i="2"/>
  <c r="U233" i="2" s="1"/>
  <c r="H19" i="2"/>
  <c r="U19" i="2" s="1"/>
  <c r="H200" i="2"/>
  <c r="U200" i="2" s="1"/>
  <c r="H354" i="2"/>
  <c r="U354" i="2" s="1"/>
  <c r="H245" i="2"/>
  <c r="U245" i="2" s="1"/>
  <c r="H56" i="2"/>
  <c r="U56" i="2" s="1"/>
  <c r="H323" i="2"/>
  <c r="U323" i="2" s="1"/>
  <c r="H294" i="2"/>
  <c r="U294" i="2" s="1"/>
  <c r="H171" i="2"/>
  <c r="U171" i="2" s="1"/>
  <c r="H33" i="2"/>
  <c r="U33" i="2" s="1"/>
  <c r="H75" i="2"/>
  <c r="U75" i="2" s="1"/>
  <c r="H217" i="2"/>
  <c r="U217" i="2" s="1"/>
  <c r="H125" i="2" l="1"/>
  <c r="U125" i="2" s="1"/>
  <c r="H154" i="2"/>
  <c r="U154" i="2" s="1"/>
  <c r="H78" i="2"/>
  <c r="U78" i="2" s="1"/>
  <c r="H83" i="2"/>
  <c r="U83" i="2" s="1"/>
  <c r="H261" i="2"/>
  <c r="U261" i="2" s="1"/>
  <c r="H289" i="2"/>
  <c r="U289" i="2" s="1"/>
  <c r="H157" i="2"/>
  <c r="U157" i="2" s="1"/>
  <c r="H159" i="2"/>
  <c r="U159" i="2" s="1"/>
  <c r="H330" i="2"/>
  <c r="U330" i="2" s="1"/>
  <c r="H91" i="2"/>
  <c r="U91" i="2" s="1"/>
  <c r="H109" i="2"/>
  <c r="U109" i="2" s="1"/>
  <c r="H315" i="2"/>
  <c r="U315" i="2" s="1"/>
  <c r="H331" i="2"/>
  <c r="U331" i="2" s="1"/>
  <c r="H63" i="2"/>
  <c r="U63" i="2" s="1"/>
  <c r="H156" i="2"/>
  <c r="U156" i="2" s="1"/>
  <c r="H54" i="2"/>
  <c r="U54" i="2" s="1"/>
  <c r="H184" i="2"/>
  <c r="U184" i="2" s="1"/>
  <c r="H242" i="2"/>
  <c r="U242" i="2" s="1"/>
  <c r="H193" i="2"/>
  <c r="U193" i="2" s="1"/>
  <c r="H118" i="2"/>
  <c r="U118" i="2" s="1"/>
  <c r="H299" i="2"/>
  <c r="U299" i="2" s="1"/>
  <c r="H101" i="2"/>
  <c r="U101" i="2" s="1"/>
  <c r="H139" i="2"/>
  <c r="U139" i="2" s="1"/>
  <c r="H86" i="2"/>
  <c r="U86" i="2" s="1"/>
  <c r="H141" i="2"/>
  <c r="U141" i="2" s="1"/>
  <c r="H340" i="2"/>
  <c r="U340" i="2" s="1"/>
  <c r="H346" i="2"/>
  <c r="U346" i="2" s="1"/>
  <c r="H133" i="2"/>
  <c r="U133" i="2" s="1"/>
  <c r="H14" i="2"/>
  <c r="U14" i="2" s="1"/>
  <c r="H35" i="2"/>
  <c r="U35" i="2" s="1"/>
  <c r="H196" i="2"/>
  <c r="U196" i="2" s="1"/>
  <c r="H182" i="2"/>
  <c r="U182" i="2" s="1"/>
  <c r="H30" i="2"/>
  <c r="U30" i="2" s="1"/>
  <c r="H285" i="2"/>
  <c r="U285" i="2" s="1"/>
  <c r="H211" i="2"/>
  <c r="U211" i="2" s="1"/>
  <c r="H251" i="2"/>
  <c r="U251" i="2" s="1"/>
  <c r="H45" i="2"/>
  <c r="U45" i="2" s="1"/>
  <c r="H163" i="2"/>
  <c r="U163" i="2" s="1"/>
  <c r="H172" i="2"/>
  <c r="U172" i="2" s="1"/>
  <c r="H50" i="2"/>
  <c r="U50" i="2" s="1"/>
  <c r="H61" i="2"/>
  <c r="U61" i="2" s="1"/>
  <c r="H279" i="2"/>
  <c r="U279" i="2" s="1"/>
  <c r="H306" i="2"/>
  <c r="U306" i="2" s="1"/>
  <c r="H274" i="2"/>
  <c r="U274" i="2" s="1"/>
  <c r="H308" i="2"/>
  <c r="U308" i="2" s="1"/>
  <c r="H204" i="2"/>
  <c r="U204" i="2" s="1"/>
  <c r="H85" i="2"/>
  <c r="U85" i="2" s="1"/>
  <c r="H105" i="2"/>
  <c r="U105" i="2" s="1"/>
  <c r="H226" i="2"/>
  <c r="U226" i="2" s="1"/>
  <c r="H355" i="2"/>
  <c r="U355" i="2" s="1"/>
  <c r="H188" i="2"/>
  <c r="U188" i="2" s="1"/>
  <c r="H22" i="2"/>
  <c r="U22" i="2" s="1"/>
  <c r="H190" i="2"/>
  <c r="U190" i="2" s="1"/>
  <c r="H115" i="2"/>
  <c r="U115" i="2" s="1"/>
  <c r="H322" i="2"/>
  <c r="U322" i="2" s="1"/>
  <c r="H175" i="2"/>
  <c r="U175" i="2" s="1"/>
  <c r="H202" i="2"/>
  <c r="U202" i="2" s="1"/>
  <c r="H57" i="2"/>
  <c r="U57" i="2" s="1"/>
  <c r="H256" i="2"/>
  <c r="U256" i="2" s="1"/>
  <c r="H337" i="2"/>
  <c r="U337" i="2" s="1"/>
  <c r="H192" i="2"/>
  <c r="U192" i="2" s="1"/>
  <c r="H149" i="2"/>
  <c r="U149" i="2" s="1"/>
  <c r="H273" i="2"/>
  <c r="U273" i="2" s="1"/>
  <c r="H222" i="2"/>
  <c r="U222" i="2" s="1"/>
  <c r="H27" i="2"/>
  <c r="U27" i="2" s="1"/>
  <c r="H266" i="2"/>
  <c r="U266" i="2" s="1"/>
  <c r="H277" i="2"/>
  <c r="U277" i="2" s="1"/>
  <c r="H120" i="2"/>
  <c r="U120" i="2" s="1"/>
  <c r="H134" i="2"/>
  <c r="U134" i="2" s="1"/>
  <c r="H93" i="2"/>
  <c r="U93" i="2" s="1"/>
  <c r="H81" i="2"/>
  <c r="U81" i="2" s="1"/>
  <c r="H349" i="2"/>
  <c r="U349" i="2" s="1"/>
  <c r="H265" i="2"/>
  <c r="U265" i="2" s="1"/>
  <c r="H173" i="2"/>
  <c r="U173" i="2" s="1"/>
  <c r="H180" i="2"/>
  <c r="U180" i="2" s="1"/>
  <c r="H41" i="2"/>
  <c r="U41" i="2" s="1"/>
  <c r="H232" i="2"/>
  <c r="U232" i="2" s="1"/>
  <c r="H151" i="2"/>
  <c r="U151" i="2" s="1"/>
  <c r="H208" i="2"/>
  <c r="U208" i="2" s="1"/>
  <c r="H327" i="2"/>
  <c r="U327" i="2" s="1"/>
  <c r="H95" i="2"/>
  <c r="U95" i="2" s="1"/>
  <c r="H254" i="2"/>
  <c r="U254" i="2" s="1"/>
  <c r="H147" i="2"/>
  <c r="U147" i="2" s="1"/>
  <c r="H351" i="2"/>
  <c r="U351" i="2" s="1"/>
  <c r="H263" i="2"/>
  <c r="U263" i="2" s="1"/>
  <c r="H72" i="2"/>
  <c r="U72" i="2" s="1"/>
  <c r="H39" i="2"/>
  <c r="U39" i="2" s="1"/>
  <c r="H295" i="2"/>
  <c r="U295" i="2" s="1"/>
  <c r="H55" i="2"/>
  <c r="U55" i="2" s="1"/>
  <c r="H169" i="2"/>
  <c r="U169" i="2" s="1"/>
  <c r="H300" i="2"/>
  <c r="U300" i="2" s="1"/>
  <c r="H303" i="2"/>
  <c r="U303" i="2" s="1"/>
  <c r="H99" i="2"/>
  <c r="U99" i="2" s="1"/>
  <c r="H34" i="2"/>
  <c r="U34" i="2" s="1"/>
  <c r="H292" i="2"/>
  <c r="U292" i="2" s="1"/>
  <c r="H20" i="2"/>
  <c r="U20" i="2" s="1"/>
  <c r="H168" i="2"/>
  <c r="U168" i="2" s="1"/>
  <c r="H210" i="2"/>
  <c r="U210" i="2" s="1"/>
  <c r="H178" i="2"/>
  <c r="U178" i="2" s="1"/>
  <c r="H339" i="2"/>
  <c r="U339" i="2" s="1"/>
  <c r="H235" i="2"/>
  <c r="U235" i="2" s="1"/>
  <c r="H230" i="2"/>
  <c r="U230" i="2" s="1"/>
  <c r="H317" i="2"/>
  <c r="U317" i="2" s="1"/>
  <c r="H60" i="2"/>
  <c r="U60" i="2" s="1"/>
  <c r="H32" i="2"/>
  <c r="U32" i="2" s="1"/>
  <c r="H205" i="2"/>
  <c r="U205" i="2" s="1"/>
  <c r="H343" i="2"/>
  <c r="U34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tc={6C6B7BFB-F154-4F84-AF26-E15967CFBEAE}</author>
  </authors>
  <commentList>
    <comment ref="Q154" authorId="0" shapeId="0" xr:uid="{6C6B7BFB-F154-4F84-AF26-E15967CFBEA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3 extra points allocated for coming 2nd as only group stages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tc={62C697C8-63CF-47A2-A2A9-667629E9E72B}</author>
  </authors>
  <commentList>
    <comment ref="B10" authorId="0" shapeId="0" xr:uid="{62C697C8-63CF-47A2-A2A9-667629E9E72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Step 1
Right click any number in:
2027 Season Ranking Points column
Choose:
Sort
→ More Sort Options
Choose:
Descending (Z to A) by:
Sum of 2027 Season Ranking Points
Press:
More Options
Make sure:
AutoSort is ON 
Press OK.
That gives you the primary sort.
Step 2: add the tiebreaker sort
This is the annoying Excel bit:
PivotTables do NOT naturally support true multi-column sorts very well.
So the BEST solution is actually this:
BEST PRACTICAL SOLUTION
Create a helper column in your source data called something like:
Ranking Sort Value
Formula:
=[@[2027 Season Ranking Points]]+([@[Goal Difference]]/1000)
Example:
29.25 points + GD 45
becomes: 
29.295 
while:
29.25 points + GD 19
becomes: 
29.269 
So the points remain dominant, but goal difference becomes the tiebreaker automatically.
Then:
Use THAT field in the PivotTable instead of the raw ranking points for sorting purposes.
You can still DISPLAY the original ranking points column.
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<sst xmlns="http://schemas.openxmlformats.org/spreadsheetml/2006/main" count="3064" uniqueCount="469">
  <si>
    <t>Aarhus Goalball – Fen Tigers 6-11</t>
  </si>
  <si>
    <t>Fen Tigers – CSAVH Lyon 6-7</t>
  </si>
  <si>
    <t>Ha. Vi. 2 Bruxelles – Fen Tigers 11-7</t>
  </si>
  <si>
    <t>Fen Tigers – Northern Allstars 6-3</t>
  </si>
  <si>
    <t>Old Power – Fen Tigers 8-5</t>
  </si>
  <si>
    <t>Fen Tigers – CSAVH Lyon 4-7</t>
  </si>
  <si>
    <t>Group</t>
  </si>
  <si>
    <t>QF</t>
  </si>
  <si>
    <t>SF</t>
  </si>
  <si>
    <t>Medal</t>
  </si>
  <si>
    <t>Win</t>
  </si>
  <si>
    <t>Loss</t>
  </si>
  <si>
    <t>FC Porto – Fen Tigers 6-6</t>
  </si>
  <si>
    <t>SSG Blista Marburg – Fen Tigers 9-1</t>
  </si>
  <si>
    <t>Fen Tigers – BSI Copenhagen 6-3</t>
  </si>
  <si>
    <t>CA Cultural – Fen Tigers 6-7</t>
  </si>
  <si>
    <t>FSBU Gothenburg – Fen Tigers 10-6</t>
  </si>
  <si>
    <t>Draw</t>
  </si>
  <si>
    <t>Fen Tigers – ASD Omero Bergamo 7-3</t>
  </si>
  <si>
    <t>Finals Placement</t>
  </si>
  <si>
    <t>Qualifier Placement</t>
  </si>
  <si>
    <t>Finals Group Stage</t>
  </si>
  <si>
    <t>Qualifier Group Stage</t>
  </si>
  <si>
    <t>Match Type</t>
  </si>
  <si>
    <t>Result</t>
  </si>
  <si>
    <t>Points</t>
  </si>
  <si>
    <t>Qualifier Placement in OT or Extra Throws</t>
  </si>
  <si>
    <t>Finals Placement in OT or Extra Throws</t>
  </si>
  <si>
    <t>Finals QF/SF/Medal</t>
  </si>
  <si>
    <t>ASCND Marseille – CA Cultural 4-8</t>
  </si>
  <si>
    <t>CA Cultural – FSBU Gothenburg 10-1</t>
  </si>
  <si>
    <t>CA Cultural – ASD Omero Bergamo 5-2</t>
  </si>
  <si>
    <t>Location</t>
  </si>
  <si>
    <t>Peterborough</t>
  </si>
  <si>
    <t>Odivelas</t>
  </si>
  <si>
    <t>Team</t>
  </si>
  <si>
    <t>Fen Tigers</t>
  </si>
  <si>
    <t>CSAVH Lyon</t>
  </si>
  <si>
    <t>Northern Allstars</t>
  </si>
  <si>
    <t>BSI Copenhagen</t>
  </si>
  <si>
    <t>Ha. Vi. 2 Bruxelles</t>
  </si>
  <si>
    <t>Old Power</t>
  </si>
  <si>
    <t>FC Porto</t>
  </si>
  <si>
    <t>CA Cultural</t>
  </si>
  <si>
    <t>Aarhus Goalball</t>
  </si>
  <si>
    <t>Row Labels</t>
  </si>
  <si>
    <t>2025 Qualification</t>
  </si>
  <si>
    <t>2026 Qualification</t>
  </si>
  <si>
    <t>Event</t>
  </si>
  <si>
    <t>Event Stage</t>
  </si>
  <si>
    <t>Qualifier QF/SF/Medal</t>
  </si>
  <si>
    <t>Qualifier QF/SF/Medal in OT or Extra Throws</t>
  </si>
  <si>
    <t>Finals QF/SF/Medal in OT or Extra Throws</t>
  </si>
  <si>
    <t>Match ID</t>
  </si>
  <si>
    <t>26_OV_G10</t>
  </si>
  <si>
    <t>26_OV_G16</t>
  </si>
  <si>
    <t>26_OV_G20</t>
  </si>
  <si>
    <t>26_OV_G24</t>
  </si>
  <si>
    <t>ASD Omero Bergamo – SSG Blista Marburg 6-5</t>
  </si>
  <si>
    <t>FSBU Gothenburg – BSI Copenhagen 3-5</t>
  </si>
  <si>
    <t>SSG Blista Marburg – FC Porto 7-11</t>
  </si>
  <si>
    <t>BSI Copenhagen – ASCND Marseille 13-18</t>
  </si>
  <si>
    <t>FC Porto – ASD Omero Bergamo 10-3</t>
  </si>
  <si>
    <t>ASCND Marseille – FSBU Gothenburg 9-11</t>
  </si>
  <si>
    <t>BSI Copenhagen – CA Cultural 3-7</t>
  </si>
  <si>
    <t>26_OV_G12</t>
  </si>
  <si>
    <t>26_OV_G11</t>
  </si>
  <si>
    <t>ASCND Marseille</t>
  </si>
  <si>
    <t>26_OV_G01</t>
  </si>
  <si>
    <t>26_OV_G02</t>
  </si>
  <si>
    <t>26_OV_G03</t>
  </si>
  <si>
    <t>26_OV_G04</t>
  </si>
  <si>
    <t>26_OV_G05</t>
  </si>
  <si>
    <t>26_OV_G06</t>
  </si>
  <si>
    <t>26_OV_G07</t>
  </si>
  <si>
    <t>26_OV_G08</t>
  </si>
  <si>
    <t>26_OV_G09</t>
  </si>
  <si>
    <t>FC Porto – FSBU Gothenburg 5-7</t>
  </si>
  <si>
    <t>ASCND Marseille – SSG Blista Marburg 9-5</t>
  </si>
  <si>
    <t>26_OV_G13</t>
  </si>
  <si>
    <t>26_OV_G14</t>
  </si>
  <si>
    <t>26_OV_G15</t>
  </si>
  <si>
    <t>FC Porto – SSG Blista Marburg 9-8</t>
  </si>
  <si>
    <t>Placement</t>
  </si>
  <si>
    <t>26_OV_G17</t>
  </si>
  <si>
    <t>FSBU Gothenburg – ASCND Marseille 8-3</t>
  </si>
  <si>
    <t>26_OV_G18</t>
  </si>
  <si>
    <t>ASD Omero Bergamo – BSI Copenhagen 9-8</t>
  </si>
  <si>
    <t>26_OV_G19</t>
  </si>
  <si>
    <t>SSG Blista Marburg – BSI Copenhagen 11-6</t>
  </si>
  <si>
    <t>FC Porto – ASD Omero Bergamo 6-7</t>
  </si>
  <si>
    <t>26_OV_G21</t>
  </si>
  <si>
    <t>26_OV_G22</t>
  </si>
  <si>
    <t>ASCND Marseille – CA Cultural 5-14</t>
  </si>
  <si>
    <t>26_OV_G23</t>
  </si>
  <si>
    <t>26_BA_G01</t>
  </si>
  <si>
    <t>26_BA_G02</t>
  </si>
  <si>
    <t>26_BA_G03</t>
  </si>
  <si>
    <t>26_BA_G04</t>
  </si>
  <si>
    <t>26_BA_G05</t>
  </si>
  <si>
    <t>26_BA_G06</t>
  </si>
  <si>
    <t>26_BA_G07</t>
  </si>
  <si>
    <t>26_BA_G08</t>
  </si>
  <si>
    <t>26_BA_G09</t>
  </si>
  <si>
    <t>26_BA_G10</t>
  </si>
  <si>
    <t>26_BA_G11</t>
  </si>
  <si>
    <t>26_BA_G12</t>
  </si>
  <si>
    <t>26_BA_G13</t>
  </si>
  <si>
    <t>26_BA_G14</t>
  </si>
  <si>
    <t>26_BA_G15</t>
  </si>
  <si>
    <t>26_BA_G16</t>
  </si>
  <si>
    <t>26_BA_G17</t>
  </si>
  <si>
    <t>26_BA_G18</t>
  </si>
  <si>
    <t>26_BA_G19</t>
  </si>
  <si>
    <t>26_BA_G20</t>
  </si>
  <si>
    <t>26_BA_G21</t>
  </si>
  <si>
    <t>26_BA_G22</t>
  </si>
  <si>
    <t>26_BA_G23</t>
  </si>
  <si>
    <t>26_BA_G24</t>
  </si>
  <si>
    <t>26_NI_G01</t>
  </si>
  <si>
    <t>26_NI_G02</t>
  </si>
  <si>
    <t>26_NI_G03</t>
  </si>
  <si>
    <t>26_NI_G04</t>
  </si>
  <si>
    <t>26_NI_G05</t>
  </si>
  <si>
    <t>26_NI_G06</t>
  </si>
  <si>
    <t>26_NI_G07</t>
  </si>
  <si>
    <t>26_NI_G08</t>
  </si>
  <si>
    <t>26_NI_G09</t>
  </si>
  <si>
    <t>26_NI_G10</t>
  </si>
  <si>
    <t>26_NI_G11</t>
  </si>
  <si>
    <t>26_NI_G12</t>
  </si>
  <si>
    <t>26_NI_G13</t>
  </si>
  <si>
    <t>26_NI_G14</t>
  </si>
  <si>
    <t>26_NI_G15</t>
  </si>
  <si>
    <t>26_NI_G16</t>
  </si>
  <si>
    <t>26_NI_G17</t>
  </si>
  <si>
    <t>26_NI_G18</t>
  </si>
  <si>
    <t>26_NI_G19</t>
  </si>
  <si>
    <t>26_NI_G20</t>
  </si>
  <si>
    <t>26_NI_G21</t>
  </si>
  <si>
    <t>26_NI_G22</t>
  </si>
  <si>
    <t>26_NI_G23</t>
  </si>
  <si>
    <t>26_NI_G24</t>
  </si>
  <si>
    <t>25_RO_G01</t>
  </si>
  <si>
    <t>25_RO_G02</t>
  </si>
  <si>
    <t>25_RO_G03</t>
  </si>
  <si>
    <t>25_RO_G04</t>
  </si>
  <si>
    <t>25_RO_G05</t>
  </si>
  <si>
    <t>25_RO_G06</t>
  </si>
  <si>
    <t>25_RO_G07</t>
  </si>
  <si>
    <t>25_RO_G08</t>
  </si>
  <si>
    <t>25_RO_G09</t>
  </si>
  <si>
    <t>25_RO_G10</t>
  </si>
  <si>
    <t>25_RO_G11</t>
  </si>
  <si>
    <t>25_RO_G12</t>
  </si>
  <si>
    <t>25_RO_G13</t>
  </si>
  <si>
    <t>25_RO_G14</t>
  </si>
  <si>
    <t>25_RO_G15</t>
  </si>
  <si>
    <t>25_RO_G16</t>
  </si>
  <si>
    <t>25_RO_G17</t>
  </si>
  <si>
    <t>25_RO_G18</t>
  </si>
  <si>
    <t>25_RO_G19</t>
  </si>
  <si>
    <t>25_RO_G20</t>
  </si>
  <si>
    <t>25_RO_G21</t>
  </si>
  <si>
    <t>25_RO_G22</t>
  </si>
  <si>
    <t>25_RO_G23</t>
  </si>
  <si>
    <t>25_RO_G24</t>
  </si>
  <si>
    <t>25_PG_G01</t>
  </si>
  <si>
    <t>25_PG_G02</t>
  </si>
  <si>
    <t>25_PG_G03</t>
  </si>
  <si>
    <t>25_PG_G04</t>
  </si>
  <si>
    <t>25_PG_G05</t>
  </si>
  <si>
    <t>25_PG_G06</t>
  </si>
  <si>
    <t>25_PG_G07</t>
  </si>
  <si>
    <t>25_PG_G08</t>
  </si>
  <si>
    <t>25_PG_G09</t>
  </si>
  <si>
    <t>25_PG_G10</t>
  </si>
  <si>
    <t>25_PG_G11</t>
  </si>
  <si>
    <t>25_PG_G12</t>
  </si>
  <si>
    <t>25_PG_G13</t>
  </si>
  <si>
    <t>25_PG_G14</t>
  </si>
  <si>
    <t>25_PG_G15</t>
  </si>
  <si>
    <t>25_PG_G16</t>
  </si>
  <si>
    <t>25_PG_G17</t>
  </si>
  <si>
    <t>25_PG_G18</t>
  </si>
  <si>
    <t>25_PG_G19</t>
  </si>
  <si>
    <t>25_PG_G20</t>
  </si>
  <si>
    <t>25_PG_G21</t>
  </si>
  <si>
    <t>25_PB_G01</t>
  </si>
  <si>
    <t>25_PB_G02</t>
  </si>
  <si>
    <t>25_PB_G03</t>
  </si>
  <si>
    <t>25_PB_G04</t>
  </si>
  <si>
    <t>25_PB_G05</t>
  </si>
  <si>
    <t>25_PB_G06</t>
  </si>
  <si>
    <t>25_PB_G07</t>
  </si>
  <si>
    <t>25_PB_G08</t>
  </si>
  <si>
    <t>25_PB_G09</t>
  </si>
  <si>
    <t>25_PB_G10</t>
  </si>
  <si>
    <t>25_PB_G11</t>
  </si>
  <si>
    <t>25_PB_G12</t>
  </si>
  <si>
    <t>25_PB_G13</t>
  </si>
  <si>
    <t>25_PB_G14</t>
  </si>
  <si>
    <t>25_PB_G15</t>
  </si>
  <si>
    <t>25_PB_G16</t>
  </si>
  <si>
    <t>25_PB_G17</t>
  </si>
  <si>
    <t>25_PB_G18</t>
  </si>
  <si>
    <t>25_PB_G19</t>
  </si>
  <si>
    <t>25_PB_G20</t>
  </si>
  <si>
    <t>25_PB_G21</t>
  </si>
  <si>
    <t>25_PB_G22</t>
  </si>
  <si>
    <t>25_PB_G23</t>
  </si>
  <si>
    <t>25_PB_G24</t>
  </si>
  <si>
    <t>Barcelona</t>
  </si>
  <si>
    <t>Nis</t>
  </si>
  <si>
    <t>Podgorica</t>
  </si>
  <si>
    <t>Rostock</t>
  </si>
  <si>
    <t>Match Result</t>
  </si>
  <si>
    <t>Northern Allstars – Füchse Berlin 14-4</t>
  </si>
  <si>
    <t>CSAVH Lyon – Ha. Vi. 2 Bruxelles 6-12</t>
  </si>
  <si>
    <t>Füchse Berlin – Old Power 6-13</t>
  </si>
  <si>
    <t>Northen Allstars – Old Power 5-13</t>
  </si>
  <si>
    <t>CSAVH Lyon – Aarhus Goalball 4-8</t>
  </si>
  <si>
    <t>Old Power – Aarhus Goalball 10-4</t>
  </si>
  <si>
    <t>Ha. Vi. 2 Bruxelles – Füchse Berlin 10-3</t>
  </si>
  <si>
    <t>Sporting CP – CSAVH Lyon 6-8</t>
  </si>
  <si>
    <t>Aarhus Goalball – Northern Allstars 10-2</t>
  </si>
  <si>
    <t>Füchse Berlin – Sporting CP 6-11</t>
  </si>
  <si>
    <t>Ha. Vi. 2 Bruxelles – CSAVH Lyon 10-4</t>
  </si>
  <si>
    <t>Northern Allstars – Füchse Berlin 11-1</t>
  </si>
  <si>
    <t>Aarhus Goalball – Sporting CP 7-3</t>
  </si>
  <si>
    <t>Old Power – Ha. Vi. 2 Bruxelles 8-10</t>
  </si>
  <si>
    <t>Sporting CP</t>
  </si>
  <si>
    <t>Old Power – Sporting CP 11-9</t>
  </si>
  <si>
    <t>Sporting CP – Northern Allstars 14-7</t>
  </si>
  <si>
    <t>Füchse Berlin – Sporting CP 1-11</t>
  </si>
  <si>
    <t>RGC Hansa – Näpäjä 4:4 After over time 5:4</t>
  </si>
  <si>
    <t>SSG Blista Marburg – NGA Lions 5:15</t>
  </si>
  <si>
    <t>FSBU Gothenburg – Invasport Ukraine 3:2</t>
  </si>
  <si>
    <t>GC Perun – ASD Omero Bergamo 3:13</t>
  </si>
  <si>
    <t>NGA Lions – Näpäjä 2:4</t>
  </si>
  <si>
    <t>RGC Hansa – GC Perun 10:0</t>
  </si>
  <si>
    <t>SSG Blista Marburg – FSBU Gothenburg 10:5</t>
  </si>
  <si>
    <t>NGA Lions – ASD Omero Bergamo 4:4 After over time 5:4</t>
  </si>
  <si>
    <t>GC Perun – FSBU Gothenburg 7:14</t>
  </si>
  <si>
    <t>RGC Hansa – SSG Blista Marburg 13:5</t>
  </si>
  <si>
    <t>ASD Omero Bergamo – Invasport Ukraine 9:11</t>
  </si>
  <si>
    <t>Invasport Ukraine – Näpäjä 2:4</t>
  </si>
  <si>
    <t>GC Perun – SSG Blista Marburg 1:11</t>
  </si>
  <si>
    <t>NGA Lions – Näpäjä 8:3</t>
  </si>
  <si>
    <t>RGC Hansa – FSBU Gothenburg 13:3</t>
  </si>
  <si>
    <t>Invasport Ukraine – ASD Omero Bergamo 12:5</t>
  </si>
  <si>
    <t>SSG Blista Marburg – NGA Lions 5:8</t>
  </si>
  <si>
    <t>FSBU Gothenburg – Invasport Ukraine 1:8</t>
  </si>
  <si>
    <t>GC Perun – Näpäjä 2:10</t>
  </si>
  <si>
    <t>RGC Hansa – ASD Omero Bergamo 10:3</t>
  </si>
  <si>
    <t>Näpäjä – SSG Blista Marburg 6:6</t>
  </si>
  <si>
    <t>NGA Lions – GC Perun 17:7</t>
  </si>
  <si>
    <t>ASD Omero Bergamo – FSBU Gothenburg 4:12</t>
  </si>
  <si>
    <t>Invasport Ukraine – RGC Hansa 1:11</t>
  </si>
  <si>
    <t>Invasport Ukraine</t>
  </si>
  <si>
    <t>NGA Lions</t>
  </si>
  <si>
    <t>GC Perun</t>
  </si>
  <si>
    <t>IFAS Stockholm – Kleio Thessaloniki 10-5</t>
  </si>
  <si>
    <t>Bruk-Bet Termalica Krakow – GC Nikšić 9-4</t>
  </si>
  <si>
    <t>Kleio Thessaloniki – GC Nikšić 3-13</t>
  </si>
  <si>
    <t>Bruk-Bet Termalica Krakow – Kleio Thessaloniki 15-9</t>
  </si>
  <si>
    <t>IFAS Stockholm – GC Nikšić 4-7</t>
  </si>
  <si>
    <t>Bruk-Bet Termalica Krakow – IFAS Stockholm 12-9</t>
  </si>
  <si>
    <t>Ranking</t>
  </si>
  <si>
    <t>Näpäjä – ONCE Catalunya 0-10</t>
  </si>
  <si>
    <t>Northern Allstars – Sporting CP 6-5</t>
  </si>
  <si>
    <t>ONCE Catalunya – Ha. Vi. 2 Bruxelles 9-4</t>
  </si>
  <si>
    <t>BRUK-BET Termalica Krakow – Northern Allstars 15-9</t>
  </si>
  <si>
    <t>Sporting CP – Aarhus Goalball 7-8</t>
  </si>
  <si>
    <t>Näpäjä – Ha. Vi. 2 Bruxelles 3-2</t>
  </si>
  <si>
    <t>Northern Allstars – Aarhus Goalball 4-5</t>
  </si>
  <si>
    <t>BRUK-BET Termalica Krakow – Näpäjä 10-5</t>
  </si>
  <si>
    <t>Aarhus Goalball – Ha. Vi. 2 Bruxelles 9-1</t>
  </si>
  <si>
    <t>ONCE Catalunya – Northern Allstars 9-8</t>
  </si>
  <si>
    <t>Sporting CP – Näpäjä 16-7</t>
  </si>
  <si>
    <t>Ha. vi. 2 Bruxelles – Northern Allstars 10-9 (after extra throws), 6-6</t>
  </si>
  <si>
    <t>Aarhus Goalball – ONCE Catalunya 8-5</t>
  </si>
  <si>
    <t>Näpäjä – Northern Allstars 1-3</t>
  </si>
  <si>
    <t>Sporting – Ha. vi. 2 Bruxelles 12-9</t>
  </si>
  <si>
    <t>BRUK-BET Termalica Krakow – Aarhus Goalball 6-9</t>
  </si>
  <si>
    <t>ONCE Catalunya</t>
  </si>
  <si>
    <t>BRUK-BET Termalica Krakow</t>
  </si>
  <si>
    <t>Aarhus Goalball – BRUK-BET Termalica Krakow 8-7</t>
  </si>
  <si>
    <t>BRUK-BET Termalica Krakow – Sporting CP 14-8</t>
  </si>
  <si>
    <t>Nilüfer Buges – Aisti Sport 8-2</t>
  </si>
  <si>
    <t>Club Fenix – Cankaya 0:10</t>
  </si>
  <si>
    <t>Aisti Sport – Kleio Thessaloniki 11-4</t>
  </si>
  <si>
    <t>Old Power – Club Fenix 14-4</t>
  </si>
  <si>
    <t>Nilüfer Buges – Kleio Thessaloniki 11-6</t>
  </si>
  <si>
    <t>Old Power – Cankaya 11-6</t>
  </si>
  <si>
    <t>Cankaya – Kleio Thessaloniki 10-0</t>
  </si>
  <si>
    <t>Club Fenix – Kleio Thessaloniki 2:11</t>
  </si>
  <si>
    <t>Kleio Thessaloniki – Aisti Sport 0-6</t>
  </si>
  <si>
    <t>Nilüfer Buges – Old Power 2-5</t>
  </si>
  <si>
    <t>Aisti Sport</t>
  </si>
  <si>
    <t>Cankaya</t>
  </si>
  <si>
    <t>Kleio Thessaloniki</t>
  </si>
  <si>
    <t>GC Nais</t>
  </si>
  <si>
    <t>Club Fenix</t>
  </si>
  <si>
    <t>Nilüfer Buges – Club Fenix 12-2</t>
  </si>
  <si>
    <t>2025 Finals</t>
  </si>
  <si>
    <t>Matosinhos</t>
  </si>
  <si>
    <t>25_MS_G01</t>
  </si>
  <si>
    <t>25_MS_G02</t>
  </si>
  <si>
    <t>25_MS_G03</t>
  </si>
  <si>
    <t>25_MS_G04</t>
  </si>
  <si>
    <t>25_MS_G05</t>
  </si>
  <si>
    <t>25_MS_G06</t>
  </si>
  <si>
    <t>25_MS_G07</t>
  </si>
  <si>
    <t>25_MS_G08</t>
  </si>
  <si>
    <t>25_MS_G09</t>
  </si>
  <si>
    <t>25_MS_G10</t>
  </si>
  <si>
    <t>25_MS_G11</t>
  </si>
  <si>
    <t>25_MS_G12</t>
  </si>
  <si>
    <t>25_MS_G13</t>
  </si>
  <si>
    <t>25_MS_G14</t>
  </si>
  <si>
    <t>25_MS_G15</t>
  </si>
  <si>
    <t>25_MS_G16</t>
  </si>
  <si>
    <t>25_MS_G17</t>
  </si>
  <si>
    <t>25_MS_G18</t>
  </si>
  <si>
    <t>25_MS_G19</t>
  </si>
  <si>
    <t>25_MS_G20</t>
  </si>
  <si>
    <t>25_MS_G21</t>
  </si>
  <si>
    <t>25_MS_G22</t>
  </si>
  <si>
    <t>25_MS_G23</t>
  </si>
  <si>
    <t>25_MS_G24</t>
  </si>
  <si>
    <t>25_MS_G25</t>
  </si>
  <si>
    <t>25_MS_G26</t>
  </si>
  <si>
    <t>25_MS_G27</t>
  </si>
  <si>
    <t>25_MS_G28</t>
  </si>
  <si>
    <t>25_MS_G29</t>
  </si>
  <si>
    <t>25_MS_G30</t>
  </si>
  <si>
    <t>25_MS_G31</t>
  </si>
  <si>
    <t>25_MS_G32</t>
  </si>
  <si>
    <t>25_MS_G33</t>
  </si>
  <si>
    <t>Näpäjä – BRUK-BET Termalica Krakow 7-10</t>
  </si>
  <si>
    <t>FC Porto – Old Power 6-11</t>
  </si>
  <si>
    <t>RGC Hansa – Näpäjä 9-7</t>
  </si>
  <si>
    <t>BRUK-BET Termalica Krakow – CSAVH Lyon 9-13</t>
  </si>
  <si>
    <t>Ha. Vi. 2 Bruxelles – FC Porto 10-5</t>
  </si>
  <si>
    <t>CSAVH Lyon – Näpäjä 5-2</t>
  </si>
  <si>
    <t>Old Power – Ha. Vi. 2 Bruxelles 13-8</t>
  </si>
  <si>
    <t>FC Porto – Näpäjä 8-7</t>
  </si>
  <si>
    <t>Old Power – BRUK-BET Termalica Krakow 8-13</t>
  </si>
  <si>
    <t>Ha. Vi. 2 Bruxelles – RGC Hansa 11-8</t>
  </si>
  <si>
    <t>IFAS Stockholm</t>
  </si>
  <si>
    <t>Old Power – Nilüfer Buges 8-7</t>
  </si>
  <si>
    <t>Nilüfer Buges – Ha. Vi. 2 Bruxelles 3-6</t>
  </si>
  <si>
    <t>FC Porto – Nilüfer Buges 7-11</t>
  </si>
  <si>
    <t>Nilüfer Buges – Old Power 10-6</t>
  </si>
  <si>
    <t>CSAVH Lyon – Nilüfer Buges 8-7</t>
  </si>
  <si>
    <t>RGC Hansa</t>
  </si>
  <si>
    <t>Nilüfer Buges</t>
  </si>
  <si>
    <t>FSBU Gothenburg</t>
  </si>
  <si>
    <t>Füchse Berlin</t>
  </si>
  <si>
    <t>Näpäjä</t>
  </si>
  <si>
    <t>ASD Omero Bergamo</t>
  </si>
  <si>
    <t>SSG Blista Marburg</t>
  </si>
  <si>
    <t>2025 Total Points</t>
  </si>
  <si>
    <t>2026 Total Points</t>
  </si>
  <si>
    <t>2027 Total Points</t>
  </si>
  <si>
    <t>25_PG_GXX</t>
  </si>
  <si>
    <t>No QF/SF or Medals. 1st Place = +4.5 Pts to Compensate</t>
  </si>
  <si>
    <t>Special Points</t>
  </si>
  <si>
    <t>N/A</t>
  </si>
  <si>
    <t>2027 Season Ranking Points</t>
  </si>
  <si>
    <t>25_MS_GXX</t>
  </si>
  <si>
    <t>15 extra points; host of Final Stage 2025</t>
  </si>
  <si>
    <t>2026 Finals</t>
  </si>
  <si>
    <t>Berlin</t>
  </si>
  <si>
    <t>26_BW_GXX</t>
  </si>
  <si>
    <t>15 extra points; host of Final Stage 2026</t>
  </si>
  <si>
    <t>No QF/SF or Medals. 3rd Place = +1.5 Pts to Compensate</t>
  </si>
  <si>
    <t>(All)</t>
  </si>
  <si>
    <t>1st Team</t>
  </si>
  <si>
    <t>Score</t>
  </si>
  <si>
    <t>2nd Goal Number</t>
  </si>
  <si>
    <t>1st Goal Number</t>
  </si>
  <si>
    <t>BRUK-BET Termalica Krakow – NGA Lions 8-5</t>
  </si>
  <si>
    <t>NGA Lions – CSAVH Lyon 5-6</t>
  </si>
  <si>
    <t>Näpäjä – NGA Lions 5-5</t>
  </si>
  <si>
    <t>NGA Lions – RGC Hansa 5-5</t>
  </si>
  <si>
    <t>Nilüfer Buges – Bruk-Bet Termalica Krakow 5-12</t>
  </si>
  <si>
    <t>GC Nikšić – Nilüfer Buges 5-7</t>
  </si>
  <si>
    <t>Nilüfer Buges – IFAS Stockholm 3-7</t>
  </si>
  <si>
    <t>Kleio Thessaloniki – Nilüfer Buges 1-11</t>
  </si>
  <si>
    <t>RGc Hansa – BRUK-BET Termalica Krakow Ot. 9-8</t>
  </si>
  <si>
    <t>RGC Hansa – BRUK-BET Termalica Krakow 10-7</t>
  </si>
  <si>
    <t>CSAVH Lyon – RGC Hansa 14-14</t>
  </si>
  <si>
    <t>CSAVH Lyon – Ha. Vi. 2 Bruxelles 3-8</t>
  </si>
  <si>
    <t>NGA Lions – CSAVH Lyon 12-7</t>
  </si>
  <si>
    <t>Ha. vi. 2 Bruxelles – Northern Allstars OT 10-9</t>
  </si>
  <si>
    <t>NGA Lions – Old Power 12-4</t>
  </si>
  <si>
    <t>RGC Hansa – Nilüfer Buges 5-2</t>
  </si>
  <si>
    <t>Ha. Vi. 2 Bruxelles – Aarhus Goalball 15-7</t>
  </si>
  <si>
    <t>Nilüfer Buges – Cankaya 13-4</t>
  </si>
  <si>
    <t>Sporting CP – Ha. vi. 2 Bruxelles 12:9</t>
  </si>
  <si>
    <t>Northern Allstars – Old Power 5:13</t>
  </si>
  <si>
    <t>Sum of Scored</t>
  </si>
  <si>
    <t>Sum of Let In</t>
  </si>
  <si>
    <t>Ranking Points</t>
  </si>
  <si>
    <t>Goal Difference</t>
  </si>
  <si>
    <t>Sum of Goal Difference</t>
  </si>
  <si>
    <t>RGC Hansa – ONCE Catalunya 11-1</t>
  </si>
  <si>
    <t>RGC Hansa – ONCE Catalunya 10-3</t>
  </si>
  <si>
    <t>RGC Hansa – Sporting CP 11-4</t>
  </si>
  <si>
    <t>MAKE SURE NAMES AS CONSISTENT (i.e RGC Hansa. Not RGC Hansa Rostock</t>
  </si>
  <si>
    <t>RGC Hansa – BRUK-BET Termalica Krakow 6-8</t>
  </si>
  <si>
    <t>Ha. Vi. 2 Bruxelles – RGC Hansa 7-14</t>
  </si>
  <si>
    <t>RGC Hansa – Näpäjä 6-3</t>
  </si>
  <si>
    <t>BSI Copenhagen – Bruk-Bet Termalica Krakow 4-12</t>
  </si>
  <si>
    <t>BSI Copenhagen – Kleio Thessaloniki 13-3</t>
  </si>
  <si>
    <t>GC Nais – Aisti Sport 1-11</t>
  </si>
  <si>
    <t>GC Nais – Aisti Sport 3-13</t>
  </si>
  <si>
    <t>GC Nais – Bruk-Bet Termalica Krakow 2-12</t>
  </si>
  <si>
    <t>Club Fenix – GC Nais 6-15</t>
  </si>
  <si>
    <t>GC Nais – Nilüfer Buges 3-13</t>
  </si>
  <si>
    <t>Kleio Thessaloniki – GC Nais 7-7</t>
  </si>
  <si>
    <t>Old Power – GC Nais 14-5</t>
  </si>
  <si>
    <t>GC Nais – IFAS Stockholm 2-12</t>
  </si>
  <si>
    <t>GC Nais – Nilüfer Buges 7-13</t>
  </si>
  <si>
    <t>GC Nikšić – GC Nais 13-7</t>
  </si>
  <si>
    <t>Kleio Thessaloniki – GC Nais 11-1</t>
  </si>
  <si>
    <t>Aisti Sport – GC Nikšić 4-11</t>
  </si>
  <si>
    <t>GC Nikšić – BRUK-BET Termalica Krakow Ot. 10-9</t>
  </si>
  <si>
    <t>Cankaya – GC Nikšić 16-6</t>
  </si>
  <si>
    <t>Cankaya – GC Nikšić 12-4</t>
  </si>
  <si>
    <t>Club Fenix – GC Nikšić 4-14</t>
  </si>
  <si>
    <t>GC Nikšić – FC Porto 5-4</t>
  </si>
  <si>
    <t>GC Nikšić</t>
  </si>
  <si>
    <t>GC Nikšić – Ha. Vi. 2 Bruxelles 5-10</t>
  </si>
  <si>
    <t>GC Nikšić – Old Power 11-10</t>
  </si>
  <si>
    <t>Ha. Vi. 2 Bruxelles – GC Nikšić 10-15</t>
  </si>
  <si>
    <t>Nilüfer Buges – GC Nikšić 6-9</t>
  </si>
  <si>
    <t>GC Nikšić – NGA Lions 11-1</t>
  </si>
  <si>
    <t>GC Nikšić – Old Power 5-9</t>
  </si>
  <si>
    <t>Old Power – GC Nikšić 14-4</t>
  </si>
  <si>
    <t>Make sure names are consistent with naming conventions (hidden tab)</t>
  </si>
  <si>
    <t>Make sure spacings are consistent</t>
  </si>
  <si>
    <t>BSI Copenhagen – GC Nais 14-8</t>
  </si>
  <si>
    <t>GC Nikšić – BSI Copenhagen 15-9</t>
  </si>
  <si>
    <t>IFAS Stockholm – BSI Copenhagen 2-5</t>
  </si>
  <si>
    <t>Nilüfer Buges – BSI Copenhagen 8-4</t>
  </si>
  <si>
    <t>2027 Ranking Sort Value</t>
  </si>
  <si>
    <t>Sum of 2027 Ranking Sort Value</t>
  </si>
  <si>
    <t>The Ranking Sort Value is really important</t>
  </si>
  <si>
    <t>Qualifier no QF/SF/Medal - 1st Place Compensation Points</t>
  </si>
  <si>
    <t>Qualifier no QF/SF/Medal - 2nd Place Compensation Points</t>
  </si>
  <si>
    <t>Qualifier no QF/SF/Medal - 3rd Place Compensation Points</t>
  </si>
  <si>
    <t>Host team of the current season’s Final Stage</t>
  </si>
  <si>
    <t>Host team of the Previous Season’s Final Stage</t>
  </si>
  <si>
    <t>Qualification Points</t>
  </si>
  <si>
    <t>Finals Points</t>
  </si>
  <si>
    <t>Type of Points</t>
  </si>
  <si>
    <t>Points Awarded</t>
  </si>
  <si>
    <t>Goals Scored</t>
  </si>
  <si>
    <t>Goals Conceded</t>
  </si>
  <si>
    <t>Goal Difference.</t>
  </si>
  <si>
    <t>Goals Made</t>
  </si>
  <si>
    <t>Goals Missed</t>
  </si>
  <si>
    <t>Game for Average GD?</t>
  </si>
  <si>
    <t>Games Played</t>
  </si>
  <si>
    <t>Average Goal Difference per Game</t>
  </si>
  <si>
    <t>Pivot Table that feeds the ranking table is hidden so needs unhiding and refreshing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</si>
</sst>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theme="1"/>
      <name val="Aptos"/>
      <family val="2"/>
    </font>
    <font>
      <b/>
      <sz val="12"/>
      <color rgb="FF000000"/>
      <name val="Aptos Narrow"/>
      <family val="2"/>
      <scheme val="minor"/>
    </font>
    <font>
      <sz val="12"/>
      <color theme="1"/>
      <name val="Aptos"/>
      <family val="2"/>
    </font>
    <font>
      <sz val="11"/>
      <color theme="4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sz val="12"/>
      <color theme="1"/>
      <name val="Aptos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EAF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2" fontId="3" fillId="0" borderId="1" xfId="0" applyNumberFormat="1" applyFon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/>
    </xf>
    <xf numFmtId="1" fontId="0" fillId="0" borderId="0" xfId="0" applyNumberFormat="1"/>
    <xf numFmtId="0" fontId="6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6" fillId="0" borderId="0" xfId="0" applyFont="1" applyAlignment="1">
      <alignment horizontal="left"/>
    </xf>
    <xf numFmtId="0" fontId="1" fillId="0" borderId="0" xfId="0" applyFont="1"/>
    <xf numFmtId="2" fontId="7" fillId="0" borderId="1" xfId="0" applyNumberFormat="1" applyFont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0" fontId="0" fillId="0" borderId="4" xfId="0" applyBorder="1"/>
    <xf numFmtId="2" fontId="8" fillId="3" borderId="1" xfId="0" applyNumberFormat="1" applyFont="1" applyFill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1" fontId="0" fillId="0" borderId="2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wrapText="1"/>
    </xf>
    <xf numFmtId="1" fontId="0" fillId="0" borderId="2" xfId="0" applyNumberFormat="1" applyBorder="1" applyAlignment="1">
      <alignment horizontal="center" wrapText="1"/>
    </xf>
    <xf numFmtId="0" fontId="9" fillId="0" borderId="0" xfId="0" applyFont="1"/>
    <xf numFmtId="0" fontId="1" fillId="0" borderId="0" xfId="0" applyFont="1" applyAlignment="1">
      <alignment horizontal="left"/>
    </xf>
    <xf numFmtId="0" fontId="0" fillId="3" borderId="1" xfId="0" applyFill="1" applyBorder="1"/>
    <xf numFmtId="0" fontId="10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0" fillId="0" borderId="0" xfId="0" applyAlignment="1">
      <alignment vertical="center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2" fontId="0" fillId="0" borderId="7" xfId="0" applyNumberFormat="1" applyBorder="1"/>
    <xf numFmtId="0" fontId="2" fillId="2" borderId="6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0" fontId="6" fillId="0" borderId="10" xfId="0" applyFont="1" applyBorder="1" applyAlignment="1">
      <alignment horizontal="left"/>
    </xf>
    <xf numFmtId="0" fontId="0" fillId="0" borderId="10" xfId="0" applyBorder="1"/>
    <xf numFmtId="1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0" fillId="4" borderId="10" xfId="0" applyNumberFormat="1" applyFill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2" fontId="0" fillId="0" borderId="11" xfId="0" applyNumberFormat="1" applyBorder="1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1" fontId="17" fillId="0" borderId="0" xfId="0" applyNumberFormat="1" applyFont="1" applyAlignment="1">
      <alignment horizontal="center" vertical="center" wrapText="1"/>
    </xf>
    <xf numFmtId="2" fontId="17" fillId="0" borderId="0" xfId="0" applyNumberFormat="1" applyFont="1" applyAlignment="1">
      <alignment horizontal="center" vertical="center" wrapText="1"/>
    </xf>
    <xf numFmtId="1" fontId="17" fillId="6" borderId="0" xfId="0" applyNumberFormat="1" applyFont="1" applyFill="1" applyAlignment="1">
      <alignment horizontal="center" vertical="center" wrapText="1"/>
    </xf>
    <xf numFmtId="0" fontId="9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18" fillId="5" borderId="0" xfId="0" applyFont="1" applyFill="1" applyAlignment="1" applyProtection="1">
      <alignment horizontal="center" vertical="center" wrapText="1"/>
      <protection locked="0"/>
    </xf>
    <xf numFmtId="0" fontId="19" fillId="0" borderId="1" xfId="0" applyFont="1" applyBorder="1"/>
    <xf numFmtId="0" fontId="15" fillId="0" borderId="1" xfId="0" applyFont="1" applyBorder="1"/>
    <xf numFmtId="0" fontId="1" fillId="0" borderId="1" xfId="0" applyFont="1" applyBorder="1"/>
    <xf numFmtId="0" fontId="16" fillId="0" borderId="0" xfId="0" applyFont="1" applyAlignment="1">
      <alignment vertical="center" wrapText="1"/>
    </xf>
    <xf numFmtId="2" fontId="16" fillId="0" borderId="0" xfId="0" applyNumberFormat="1" applyFont="1" applyAlignment="1">
      <alignment horizontal="center" vertical="center" wrapText="1"/>
    </xf>
    <xf numFmtId="2" fontId="16" fillId="6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6" borderId="0" xfId="0" applyFont="1" applyFill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17" fillId="0" borderId="12" xfId="0" applyNumberFormat="1" applyFont="1" applyBorder="1" applyAlignment="1">
      <alignment horizontal="center" vertical="center" wrapText="1"/>
    </xf>
    <xf numFmtId="1" fontId="17" fillId="6" borderId="12" xfId="0" applyNumberFormat="1" applyFont="1" applyFill="1" applyBorder="1" applyAlignment="1">
      <alignment horizontal="center" vertical="center" wrapText="1"/>
    </xf>
    <xf numFmtId="2" fontId="17" fillId="0" borderId="12" xfId="0" applyNumberFormat="1" applyFont="1" applyBorder="1" applyAlignment="1">
      <alignment horizontal="center" vertical="center" wrapText="1"/>
    </xf>
    <xf numFmtId="2" fontId="17" fillId="6" borderId="12" xfId="0" applyNumberFormat="1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" fillId="7" borderId="0" xfId="0" applyFont="1" applyFill="1"/>
    <xf numFmtId="0" fontId="21" fillId="0" borderId="0" xfId="0" pivotButton="1" applyFont="1" applyProtection="1"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horizontal="left"/>
      <protection locked="0"/>
    </xf>
    <xf numFmtId="2" fontId="21" fillId="0" borderId="0" xfId="0" applyNumberFormat="1" applyFont="1" applyProtection="1">
      <protection locked="0"/>
    </xf>
    <xf numFmtId="0" fontId="21" fillId="0" borderId="0" xfId="0" applyFont="1" applyAlignment="1" applyProtection="1">
      <alignment horizontal="left" indent="1"/>
      <protection locked="0"/>
    </xf>
    <xf numFmtId="0" fontId="21" fillId="0" borderId="0" xfId="0" applyFont="1" applyAlignment="1" applyProtection="1">
      <alignment horizontal="left" indent="2"/>
      <protection locked="0"/>
    </xf>
  </cellXfs>
  <cellStyles count="1">
    <cellStyle name="Normal" xfId="0" builtinId="0"/>
  </cellStyles>
  <dxfs count="207">
    <dxf>
      <fill>
        <patternFill patternType="solid">
          <bgColor rgb="FF002060"/>
        </patternFill>
      </fill>
    </dxf>
    <dxf>
      <font>
        <color theme="0"/>
      </font>
    </dxf>
    <dxf>
      <font>
        <b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ill>
        <patternFill patternType="solid">
          <bgColor rgb="FF002060"/>
        </patternFill>
      </fill>
    </dxf>
    <dxf>
      <font>
        <color theme="0"/>
      </font>
    </dxf>
    <dxf>
      <font>
        <b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ont>
        <b/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2" formatCode="0.00"/>
      <alignment horizontal="center" vertical="center" textRotation="0" wrapText="1" indent="0" justifyLastLine="0" shrinkToFit="0" readingOrder="0"/>
    </dxf>
    <dxf>
      <numFmt numFmtId="2" formatCode="0.0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numFmt numFmtId="2" formatCode="0.0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Aptos Narrow"/>
        <family val="2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fill>
        <patternFill patternType="solid">
          <fgColor indexed="64"/>
          <bgColor theme="0" tint="-0.49998474074526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fill>
        <patternFill patternType="solid">
          <fgColor indexed="64"/>
          <bgColor rgb="FFF2F2F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name val="Aptos"/>
      </font>
    </dxf>
    <dxf>
      <font>
        <b/>
      </font>
    </dxf>
    <dxf>
      <font>
        <color theme="0"/>
      </font>
    </dxf>
    <dxf>
      <fill>
        <patternFill patternType="solid">
          <bgColor rgb="FF002060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1" formatCode="0"/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1" formatCode="0"/>
      <alignment horizont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font>
        <color rgb="FFFF0000"/>
      </font>
    </dxf>
    <dxf>
      <font>
        <color theme="0"/>
      </font>
      <fill>
        <patternFill>
          <bgColor rgb="FF002060"/>
        </patternFill>
      </fill>
    </dxf>
  </dxfs>
  <tableStyles count="1" defaultTableStyle="TableStyleMedium2" defaultPivotStyle="PivotStyleLight16">
    <tableStyle name="Accessible Table" table="0" count="2" xr9:uid="{D34EE4B7-01D9-4ABD-8B6E-1892EC12E636}">
      <tableStyleElement type="headerRow" dxfId="206"/>
      <tableStyleElement type="firstColumnSubheading" dxfId="20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66964</xdr:colOff>
      <xdr:row>4</xdr:row>
      <xdr:rowOff>216476</xdr:rowOff>
    </xdr:from>
    <xdr:to>
      <xdr:col>8</xdr:col>
      <xdr:colOff>310861</xdr:colOff>
      <xdr:row>19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0F8105F-C5F5-4D2F-BF61-9BC08BEE526C}"/>
            </a:ext>
          </a:extLst>
        </xdr:cNvPr>
        <xdr:cNvSpPr txBox="1"/>
      </xdr:nvSpPr>
      <xdr:spPr>
        <a:xfrm>
          <a:off x="7574396" y="1238249"/>
          <a:ext cx="3543010" cy="3125933"/>
        </a:xfrm>
        <a:prstGeom prst="rect">
          <a:avLst/>
        </a:prstGeom>
        <a:ln w="57150" cmpd="tri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r>
            <a:rPr lang="en-GB" sz="2400" b="1"/>
            <a:t>EGCA Champions</a:t>
          </a:r>
          <a:r>
            <a:rPr lang="en-GB" sz="2400" b="1" baseline="0"/>
            <a:t> League:</a:t>
          </a:r>
        </a:p>
        <a:p>
          <a:pPr algn="ctr"/>
          <a:r>
            <a:rPr lang="en-GB" sz="2400" b="1" baseline="0"/>
            <a:t>Points Allocated per Game </a:t>
          </a:r>
        </a:p>
        <a:p>
          <a:pPr algn="ctr"/>
          <a:endParaRPr lang="en-GB" sz="2400" b="1"/>
        </a:p>
      </xdr:txBody>
    </xdr:sp>
    <xdr:clientData/>
  </xdr:twoCellAnchor>
  <xdr:twoCellAnchor editAs="oneCell">
    <xdr:from>
      <xdr:col>6</xdr:col>
      <xdr:colOff>724190</xdr:colOff>
      <xdr:row>5</xdr:row>
      <xdr:rowOff>121227</xdr:rowOff>
    </xdr:from>
    <xdr:to>
      <xdr:col>7</xdr:col>
      <xdr:colOff>171162</xdr:colOff>
      <xdr:row>13</xdr:row>
      <xdr:rowOff>36946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CC491E-78C7-410D-876B-30620071D3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808" t="11991" r="808" b="10734"/>
        <a:stretch>
          <a:fillRect/>
        </a:stretch>
      </xdr:blipFill>
      <xdr:spPr>
        <a:xfrm>
          <a:off x="8292235" y="1359477"/>
          <a:ext cx="2139950" cy="1647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147203</xdr:colOff>
      <xdr:row>2</xdr:row>
      <xdr:rowOff>182419</xdr:rowOff>
    </xdr:from>
    <xdr:to>
      <xdr:col>26</xdr:col>
      <xdr:colOff>230618</xdr:colOff>
      <xdr:row>21</xdr:row>
      <xdr:rowOff>58305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7342262-6DC7-7071-7EED-3157D659F08D}"/>
            </a:ext>
          </a:extLst>
        </xdr:cNvPr>
        <xdr:cNvSpPr txBox="1"/>
      </xdr:nvSpPr>
      <xdr:spPr>
        <a:xfrm>
          <a:off x="11100953" y="831851"/>
          <a:ext cx="6144779" cy="3659909"/>
        </a:xfrm>
        <a:prstGeom prst="rect">
          <a:avLst/>
        </a:prstGeom>
        <a:ln w="57150" cmpd="tri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2400" b="1"/>
        </a:p>
        <a:p>
          <a:pPr algn="ctr"/>
          <a:endParaRPr lang="en-GB" sz="800" b="1"/>
        </a:p>
        <a:p>
          <a:pPr algn="ctr"/>
          <a:r>
            <a:rPr lang="en-GB" sz="2400" b="1"/>
            <a:t>EGCA Champions</a:t>
          </a:r>
          <a:r>
            <a:rPr lang="en-GB" sz="2400" b="1" baseline="0"/>
            <a:t> League:</a:t>
          </a:r>
        </a:p>
        <a:p>
          <a:pPr algn="ctr"/>
          <a:r>
            <a:rPr lang="en-GB" sz="2400" b="1" baseline="0"/>
            <a:t>2027 Season Ranking</a:t>
          </a:r>
        </a:p>
        <a:p>
          <a:pPr algn="ctr"/>
          <a:endParaRPr lang="en-GB" sz="2400" b="1" baseline="0"/>
        </a:p>
        <a:p>
          <a:pPr algn="ctr"/>
          <a:endParaRPr lang="en-GB" sz="2400" b="1"/>
        </a:p>
      </xdr:txBody>
    </xdr:sp>
    <xdr:clientData/>
  </xdr:twoCellAnchor>
  <xdr:twoCellAnchor>
    <xdr:from>
      <xdr:col>11</xdr:col>
      <xdr:colOff>66099</xdr:colOff>
      <xdr:row>37</xdr:row>
      <xdr:rowOff>22803</xdr:rowOff>
    </xdr:from>
    <xdr:to>
      <xdr:col>20</xdr:col>
      <xdr:colOff>95250</xdr:colOff>
      <xdr:row>65</xdr:row>
      <xdr:rowOff>32906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6FBDB30-38A2-4768-9C74-0146EB083408}"/>
            </a:ext>
          </a:extLst>
        </xdr:cNvPr>
        <xdr:cNvSpPr txBox="1"/>
      </xdr:nvSpPr>
      <xdr:spPr>
        <a:xfrm>
          <a:off x="10309804" y="92076"/>
          <a:ext cx="5536332" cy="7292398"/>
        </a:xfrm>
        <a:prstGeom prst="rect">
          <a:avLst/>
        </a:prstGeom>
        <a:solidFill>
          <a:schemeClr val="lt1"/>
        </a:solidFill>
        <a:ln w="38100" cmpd="thickThin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EGCA Champions League: </a:t>
          </a:r>
          <a:br>
            <a:rPr lang="en-GB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2027 Season Ranking</a:t>
          </a:r>
          <a:endParaRPr lang="en-GB" sz="2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8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Ranking tie-breakers:</a:t>
          </a:r>
        </a:p>
        <a:p>
          <a:r>
            <a:rPr lang="en-GB" sz="16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ranking order between teams is determined by the following criteria:</a:t>
          </a:r>
        </a:p>
        <a:p>
          <a:endParaRPr lang="en-GB" sz="16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6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A. Total points collected</a:t>
          </a:r>
        </a:p>
        <a:p>
          <a:r>
            <a:rPr lang="en-GB" sz="16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B. Difference between the average goals scored and average goals conceded</a:t>
          </a:r>
        </a:p>
        <a:p>
          <a:r>
            <a:rPr lang="en-GB" sz="16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 Average goals conceded</a:t>
          </a:r>
        </a:p>
        <a:p>
          <a:r>
            <a:rPr lang="en-GB" sz="16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D. Column-by-column comparison starting from 6-point wins downwards. If in any column one team has more wins or draws, that team ranks higher</a:t>
          </a:r>
        </a:p>
        <a:p>
          <a:endParaRPr lang="en-GB" sz="1200"/>
        </a:p>
      </xdr:txBody>
    </xdr:sp>
    <xdr:clientData/>
  </xdr:twoCellAnchor>
  <xdr:twoCellAnchor editAs="oneCell">
    <xdr:from>
      <xdr:col>14</xdr:col>
      <xdr:colOff>19626</xdr:colOff>
      <xdr:row>38</xdr:row>
      <xdr:rowOff>110260</xdr:rowOff>
    </xdr:from>
    <xdr:to>
      <xdr:col>17</xdr:col>
      <xdr:colOff>103908</xdr:colOff>
      <xdr:row>44</xdr:row>
      <xdr:rowOff>141390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710076-12FB-43F2-86FF-CDF78D40CA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808" t="11991" r="808" b="10734"/>
        <a:stretch>
          <a:fillRect/>
        </a:stretch>
      </xdr:blipFill>
      <xdr:spPr>
        <a:xfrm>
          <a:off x="12081740" y="915555"/>
          <a:ext cx="1954647" cy="14858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1295399</xdr:colOff>
      <xdr:row>3</xdr:row>
      <xdr:rowOff>6351</xdr:rowOff>
    </xdr:from>
    <xdr:to>
      <xdr:col>6</xdr:col>
      <xdr:colOff>1428750</xdr:colOff>
      <xdr:row>30</xdr:row>
      <xdr:rowOff>28576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1C03902-C06A-5950-C9A4-FA8F4F590E83}"/>
            </a:ext>
          </a:extLst>
        </xdr:cNvPr>
        <xdr:cNvSpPr txBox="1"/>
      </xdr:nvSpPr>
      <xdr:spPr>
        <a:xfrm>
          <a:off x="6677024" y="501651"/>
          <a:ext cx="7210426" cy="5422900"/>
        </a:xfrm>
        <a:prstGeom prst="rect">
          <a:avLst/>
        </a:prstGeom>
        <a:solidFill>
          <a:schemeClr val="lt1"/>
        </a:solidFill>
        <a:ln w="38100" cmpd="thickThin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20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EGCA Champions League: </a:t>
          </a:r>
          <a:br>
            <a:rPr lang="en-GB" sz="20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Ranking</a:t>
          </a:r>
          <a:r>
            <a:rPr lang="en-GB" sz="20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Points Awarded by Stage, by Season</a:t>
          </a:r>
          <a:r>
            <a:rPr lang="en-GB" sz="2800" b="1">
              <a:effectLst/>
            </a:rPr>
            <a:t> </a:t>
          </a:r>
          <a:endParaRPr lang="en-GB" sz="28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8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endParaRPr lang="en-GB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 Select the Team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Find the cell labeled 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(it’s in 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B2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).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Click the dropdown cell next to it (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B3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).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Click the ▼ arrow and 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choose the Team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you want from the list.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✅ Once you pick a Team, the table below will update to show that team’s matches/points.</a:t>
          </a:r>
        </a:p>
        <a:p>
          <a:br>
            <a:rPr lang="en-GB" sz="1400"/>
          </a:b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2) Select the Event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Next, find the cell labeled 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Event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and click the dropdown cell (it's in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B4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Choose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Event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Events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want.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✅ Once you pick an Event, the results/points will update again to match 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both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the selected Team and Event.</a:t>
          </a:r>
        </a:p>
        <a:p>
          <a:endParaRPr lang="en-GB" sz="14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</a:t>
          </a:r>
          <a:r>
            <a:rPr lang="en-GB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</a:t>
          </a:r>
          <a:r>
            <a:rPr lang="en-GB" sz="14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Important to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Remember *</a:t>
          </a: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Every Champions League match played by a club during the current and previous seasons is included in the ranking. Points from the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current season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are counted in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full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while only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50%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the 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previous season's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points</a:t>
          </a:r>
          <a:r>
            <a:rPr lang="en-GB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are included. (The points displayed here</a:t>
          </a:r>
          <a:r>
            <a:rPr lang="en-GB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 the full points. The 50% adjustment for the previous season is applied separately within the season ranking sheet)</a:t>
          </a:r>
          <a:endParaRPr lang="en-GB" sz="14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200"/>
        </a:p>
      </xdr:txBody>
    </xdr:sp>
    <xdr:clientData/>
  </xdr:twoCellAnchor>
  <xdr:twoCellAnchor editAs="oneCell">
    <xdr:from>
      <xdr:col>6</xdr:col>
      <xdr:colOff>234950</xdr:colOff>
      <xdr:row>3</xdr:row>
      <xdr:rowOff>66675</xdr:rowOff>
    </xdr:from>
    <xdr:to>
      <xdr:col>6</xdr:col>
      <xdr:colOff>1362076</xdr:colOff>
      <xdr:row>8</xdr:row>
      <xdr:rowOff>133175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6B5B2F-A0C6-406B-A581-10C024DA7D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74" t="11991" r="9251" b="10734"/>
        <a:stretch>
          <a:fillRect/>
        </a:stretch>
      </xdr:blipFill>
      <xdr:spPr>
        <a:xfrm>
          <a:off x="12550775" y="523875"/>
          <a:ext cx="1127126" cy="10698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vans, Emma" id="{8E3F57F9-E79C-4F31-A766-1420244998D8}" userId="Evans, Emma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vans, Emma" refreshedDate="46149.627040162035" createdVersion="8" refreshedVersion="8" minRefreshableVersion="3" recordCount="353" xr:uid="{F684FE04-BA69-434C-ADCD-BAD84FAE1241}">
  <cacheSource type="worksheet">
    <worksheetSource ref="A2:T355" sheet="4. Master Data"/>
  </cacheSource>
  <cacheFields count="19">
    <cacheField name="Event" numFmtId="0">
      <sharedItems count="4">
        <s v="2026 Qualification"/>
        <s v="2025 Qualification"/>
        <s v="2025 Finals"/>
        <s v="2026 Finals"/>
      </sharedItems>
    </cacheField>
    <cacheField name="Location" numFmtId="0">
      <sharedItems count="8">
        <s v="Barcelona"/>
        <s v="Peterborough"/>
        <s v="Nis"/>
        <s v="Odivelas"/>
        <s v="Rostock"/>
        <s v="Matosinhos"/>
        <s v="Podgorica"/>
        <s v="Berlin"/>
      </sharedItems>
    </cacheField>
    <cacheField name="Team" numFmtId="0">
      <sharedItems containsBlank="1" count="38">
        <s v="Aarhus Goalball"/>
        <s v="Aisti Sport"/>
        <s v="ASCND Marseille"/>
        <s v="ASD Omero Bergamo"/>
        <s v="BRUK-BET Termalica Krakow"/>
        <s v="BSI Copenhagen"/>
        <s v="CA Cultural"/>
        <s v="Cankaya"/>
        <s v="Club Fenix"/>
        <s v="CSAVH Lyon"/>
        <s v="FC Porto"/>
        <s v="Fen Tigers"/>
        <s v="FSBU Gothenburg"/>
        <s v="Füchse Berlin"/>
        <s v="GC Nais"/>
        <s v="GC Nikšić"/>
        <s v="GC Perun"/>
        <s v="Ha. Vi. 2 Bruxelles"/>
        <s v="IFAS Stockholm"/>
        <s v="Invasport Ukraine"/>
        <s v="Kleio Thessaloniki"/>
        <s v="Näpäjä"/>
        <s v="NGA Lions"/>
        <s v="Nilüfer Buges"/>
        <s v="Northern Allstars"/>
        <s v="Old Power"/>
        <s v="ONCE Catalunya"/>
        <s v="RGC Hansa"/>
        <s v="Sporting CP"/>
        <s v="SSG Blista Marburg"/>
        <s v="BSI" u="1"/>
        <s v="GC Niksic" u="1"/>
        <s v="Fuchse Berlin" u="1"/>
        <s v="ASD Omero Bergamo " u="1"/>
        <s v="FSBU Gothenburg " u="1"/>
        <s v="RGC Hansa " u="1"/>
        <s v="SSG Blista Marburg " u="1"/>
        <m u="1"/>
      </sharedItems>
    </cacheField>
    <cacheField name="Match ID" numFmtId="0">
      <sharedItems/>
    </cacheField>
    <cacheField name="Match Result" numFmtId="0">
      <sharedItems/>
    </cacheField>
    <cacheField name="Scored" numFmtId="1">
      <sharedItems containsSemiMixedTypes="0" containsString="0" containsNumber="1" containsInteger="1" minValue="0" maxValue="18"/>
    </cacheField>
    <cacheField name="Let In" numFmtId="1">
      <sharedItems containsSemiMixedTypes="0" containsString="0" containsNumber="1" containsInteger="1" minValue="0" maxValue="18"/>
    </cacheField>
    <cacheField name="Goal Difference" numFmtId="1">
      <sharedItems containsSemiMixedTypes="0" containsString="0" containsNumber="1" containsInteger="1" minValue="-10" maxValue="10"/>
    </cacheField>
    <cacheField name="1st Team" numFmtId="0">
      <sharedItems containsMixedTypes="1" containsNumber="1" containsInteger="1" minValue="0" maxValue="0"/>
    </cacheField>
    <cacheField name="Score" numFmtId="0">
      <sharedItems containsMixedTypes="1" containsNumber="1" containsInteger="1" minValue="0" maxValue="0"/>
    </cacheField>
    <cacheField name="1st Goal Number" numFmtId="0">
      <sharedItems containsSemiMixedTypes="0" containsString="0" containsNumber="1" containsInteger="1" minValue="0" maxValue="17"/>
    </cacheField>
    <cacheField name="2nd Goal Number" numFmtId="0">
      <sharedItems containsSemiMixedTypes="0" containsString="0" containsNumber="1" containsInteger="1" minValue="0" maxValue="18"/>
    </cacheField>
    <cacheField name="Event Stage" numFmtId="0">
      <sharedItems/>
    </cacheField>
    <cacheField name="Match Type" numFmtId="0">
      <sharedItems/>
    </cacheField>
    <cacheField name="Result" numFmtId="0">
      <sharedItems/>
    </cacheField>
    <cacheField name="Points" numFmtId="2">
      <sharedItems containsSemiMixedTypes="0" containsString="0" containsNumber="1" minValue="0" maxValue="15"/>
    </cacheField>
    <cacheField name="2025 Total Points" numFmtId="2">
      <sharedItems containsString="0" containsBlank="1" containsNumber="1" minValue="0" maxValue="15"/>
    </cacheField>
    <cacheField name="2026 Total Points" numFmtId="2">
      <sharedItems containsSemiMixedTypes="0" containsString="0" containsNumber="1" minValue="0" maxValue="15"/>
    </cacheField>
    <cacheField name="2027 Total Points" numFmtId="2">
      <sharedItems containsString="0" containsBlank="1" containsNumber="1" minValue="0" maxValue="7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vans, Emma" refreshedDate="46149.670903703707" createdVersion="8" refreshedVersion="8" minRefreshableVersion="3" recordCount="354" xr:uid="{E14848A4-0BCF-4724-8858-8B6065A20B52}">
  <cacheSource type="worksheet">
    <worksheetSource ref="A2:T2570" sheet="4. Master Data"/>
  </cacheSource>
  <cacheFields count="19">
    <cacheField name="Event" numFmtId="0">
      <sharedItems containsBlank="1" count="5">
        <s v="2025 Finals"/>
        <s v="2025 Qualification"/>
        <s v="2026 Finals"/>
        <s v="2026 Qualification"/>
        <m/>
      </sharedItems>
    </cacheField>
    <cacheField name="Location" numFmtId="0">
      <sharedItems containsBlank="1"/>
    </cacheField>
    <cacheField name="Team" numFmtId="0">
      <sharedItems containsBlank="1" count="44">
        <s v="BRUK-BET Termalica Krakow"/>
        <s v="CSAVH Lyon"/>
        <s v="FC Porto"/>
        <s v="GC Nikšić"/>
        <s v="Ha. Vi. 2 Bruxelles"/>
        <s v="Näpäjä"/>
        <s v="NGA Lions"/>
        <s v="Nilüfer Buges"/>
        <s v="Old Power"/>
        <s v="RGC Hansa"/>
        <s v="Aarhus Goalball"/>
        <s v="ASD Omero Bergamo"/>
        <s v="BSI Copenhagen"/>
        <s v="Fen Tigers"/>
        <s v="FSBU Gothenburg"/>
        <s v="Füchse Berlin"/>
        <s v="GC Nais"/>
        <s v="GC Perun"/>
        <s v="IFAS Stockholm"/>
        <s v="Invasport Ukraine"/>
        <s v="Kleio Thessaloniki"/>
        <s v="Northern Allstars"/>
        <s v="Sporting CP"/>
        <s v="SSG Blista Marburg"/>
        <s v="Aisti Sport"/>
        <s v="ASCND Marseille"/>
        <s v="CA Cultural"/>
        <s v="Cankaya"/>
        <s v="Club Fenix"/>
        <s v="ONCE Catalunya"/>
        <m/>
        <s v="BSI" u="1"/>
        <s v="ASD Omero Bergamo " u="1"/>
        <s v="FSBU Gothenburg " u="1"/>
        <s v="Fuchse Berlin" u="1"/>
        <s v="GC Niksic" u="1"/>
        <s v="RGC Hansa " u="1"/>
        <s v="SSG Blista Marburg " u="1"/>
        <s v="Napaja" u="1"/>
        <s v="Nilufer Buges" u="1"/>
        <s v="PORTO HOSTING" u="1"/>
        <s v="ols" u="1"/>
        <s v="GC Perum" u="1"/>
        <s v="ASD Bergamo" u="1"/>
      </sharedItems>
    </cacheField>
    <cacheField name="Match ID" numFmtId="0">
      <sharedItems containsBlank="1"/>
    </cacheField>
    <cacheField name="Match Result" numFmtId="0">
      <sharedItems containsBlank="1" count="214">
        <s v="BRUK-BET Termalica Krakow – CSAVH Lyon 9-13"/>
        <s v="RGC Hansa – BRUK-BET Termalica Krakow 10-7"/>
        <s v="RGc Hansa – BRUK-BET Termalica Krakow Ot. 9-8"/>
        <s v="GC Nikšić – BRUK-BET Termalica Krakow Ot. 10-9"/>
        <s v="BRUK-BET Termalica Krakow – NGA Lions 8-5"/>
        <s v="Näpäjä – BRUK-BET Termalica Krakow 7-10"/>
        <s v="Old Power – BRUK-BET Termalica Krakow 8-13"/>
        <s v="CSAVH Lyon – Näpäjä 5-2"/>
        <s v="CSAVH Lyon – Nilüfer Buges 8-7"/>
        <s v="NGA Lions – CSAVH Lyon 5-6"/>
        <s v="CSAVH Lyon – RGC Hansa 14-14"/>
        <s v="CSAVH Lyon – Ha. Vi. 2 Bruxelles 3-8"/>
        <s v="NGA Lions – CSAVH Lyon 12-7"/>
        <s v="GC Nikšić – FC Porto 5-4"/>
        <s v="FC Porto – Old Power 6-11"/>
        <s v="Ha. Vi. 2 Bruxelles – FC Porto 10-5"/>
        <s v="FC Porto – Nilüfer Buges 7-11"/>
        <s v="FC Porto – Näpäjä 8-7"/>
        <s v="15 extra points; host of Final Stage 2025"/>
        <s v="GC Nikšić – Ha. Vi. 2 Bruxelles 5-10"/>
        <s v="GC Nikšić – Old Power 11-10"/>
        <s v="Ha. Vi. 2 Bruxelles – GC Nikšić 10-15"/>
        <s v="Nilüfer Buges – GC Nikšić 6-9"/>
        <s v="GC Nikšić – NGA Lions 11-1"/>
        <s v="Old Power – Ha. Vi. 2 Bruxelles 13-8"/>
        <s v="Nilüfer Buges – Ha. Vi. 2 Bruxelles 3-6"/>
        <s v="Ha. Vi. 2 Bruxelles – RGC Hansa 11-8"/>
        <s v="RGC Hansa – Näpäjä 9-7"/>
        <s v="Näpäjä – NGA Lions 5-5"/>
        <s v="NGA Lions – Old Power 12-4"/>
        <s v="NGA Lions – RGC Hansa 5-5"/>
        <s v="Nilüfer Buges – Old Power 10-6"/>
        <s v="Old Power – Nilüfer Buges 8-7"/>
        <s v="RGC Hansa – Nilüfer Buges 5-2"/>
        <s v="Aarhus Goalball – Fen Tigers 6-11"/>
        <s v="Ha. Vi. 2 Bruxelles – Aarhus Goalball 15-7"/>
        <s v="CSAVH Lyon – Aarhus Goalball 4-8"/>
        <s v="Old Power – Aarhus Goalball 10-4"/>
        <s v="Aarhus Goalball – Northern Allstars 10-2"/>
        <s v="Aarhus Goalball – Sporting CP 7-3"/>
        <s v="ASD Omero Bergamo – FSBU Gothenburg 4:12"/>
        <s v="RGC Hansa – ASD Omero Bergamo 10:3"/>
        <s v="Invasport Ukraine – ASD Omero Bergamo 12:5"/>
        <s v="NGA Lions – ASD Omero Bergamo 4:4 After over time 5:4"/>
        <s v="ASD Omero Bergamo – Invasport Ukraine 9:11"/>
        <s v="GC Perun – ASD Omero Bergamo 3:13"/>
        <s v="Nilüfer Buges – Bruk-Bet Termalica Krakow 5-12"/>
        <s v="Bruk-Bet Termalica Krakow – GC Nikšić 9-4"/>
        <s v="BSI Copenhagen – Bruk-Bet Termalica Krakow 4-12"/>
        <s v="GC Nais – Bruk-Bet Termalica Krakow 2-12"/>
        <s v="Bruk-Bet Termalica Krakow – Kleio Thessaloniki 15-9"/>
        <s v="Bruk-Bet Termalica Krakow – IFAS Stockholm 12-9"/>
        <s v="No QF/SF or Medals. 1st Place = +4.5 Pts to Compensate"/>
        <s v="BSI Copenhagen – GC Nais 14-8"/>
        <s v="BSI Copenhagen – Kleio Thessaloniki 13-3"/>
        <s v="GC Nikšić – BSI Copenhagen 15-9"/>
        <s v="IFAS Stockholm – BSI Copenhagen 2-5"/>
        <s v="Nilüfer Buges – BSI Copenhagen 8-4"/>
        <s v="Fen Tigers – CSAVH Lyon 4-7"/>
        <s v="Sporting CP – CSAVH Lyon 6-8"/>
        <s v="Fen Tigers – CSAVH Lyon 6-7"/>
        <s v="CSAVH Lyon – Ha. Vi. 2 Bruxelles 6-12"/>
        <s v="Ha. Vi. 2 Bruxelles – CSAVH Lyon 10-4"/>
        <s v="Ha. Vi. 2 Bruxelles – Fen Tigers 11-7"/>
        <s v="Old Power – Fen Tigers 8-5"/>
        <s v="Fen Tigers – Northern Allstars 6-3"/>
        <s v="FSBU Gothenburg – Invasport Ukraine 1:8"/>
        <s v="FSBU Gothenburg – Invasport Ukraine 3:2"/>
        <s v="GC Perun – FSBU Gothenburg 7:14"/>
        <s v="RGC Hansa – FSBU Gothenburg 13:3"/>
        <s v="SSG Blista Marburg – FSBU Gothenburg 10:5"/>
        <s v="Northern Allstars – Füchse Berlin 14-4"/>
        <s v="Füchse Berlin – Old Power 6-13"/>
        <s v="Füchse Berlin – Sporting CP 1-11"/>
        <s v="Ha. Vi. 2 Bruxelles – Füchse Berlin 10-3"/>
        <s v="Füchse Berlin – Sporting CP 6-11"/>
        <s v="Northern Allstars – Füchse Berlin 11-1"/>
        <s v="GC Nais – IFAS Stockholm 2-12"/>
        <s v="GC Nais – Nilüfer Buges 7-13"/>
        <s v="GC Nikšić – GC Nais 13-7"/>
        <s v="Kleio Thessaloniki – GC Nais 11-1"/>
        <s v="GC Nikšić – Nilüfer Buges 5-7"/>
        <s v="No QF/SF or Medals. 3rd Place = +1.5 Pts to Compensate"/>
        <s v="Kleio Thessaloniki – GC Nikšić 3-13"/>
        <s v="IFAS Stockholm – GC Nikšić 4-7"/>
        <s v="NGA Lions – GC Perun 17:7"/>
        <s v="GC Perun – Näpäjä 2:10"/>
        <s v="GC Perun – SSG Blista Marburg 1:11"/>
        <s v="RGC Hansa – GC Perun 10:0"/>
        <s v="Ha. Vi. 2 Bruxelles – Aarhus Goalball  15-7"/>
        <s v="Old Power – Ha. Vi. 2 Bruxelles 8-10"/>
        <s v="IFAS Stockholm – Kleio Thessaloniki 10-5"/>
        <s v="Nilüfer Buges – IFAS Stockholm 3-7"/>
        <s v="Invasport Ukraine – RGC Hansa 1:11"/>
        <s v="Invasport Ukraine – Näpäjä 2:4"/>
        <s v="Kleio Thessaloniki – Nilüfer Buges 1-11"/>
        <s v="NGA Lions – Näpäjä 8:3"/>
        <s v="Näpäjä – SSG Blista Marburg 6:6"/>
        <s v="RGC Hansa – Näpäjä 4:4 After over time 5:4"/>
        <s v="NGA Lions – Näpäjä 2:4"/>
        <s v="SSG Blista Marburg – NGA Lions 5:15"/>
        <s v="SSG Blista Marburg – NGA Lions 5:8"/>
        <s v="Sporting CP – Northern Allstars 14-7"/>
        <s v="Northern Allstars – Old Power 5:13"/>
        <s v="Old Power – Sporting CP 11-9"/>
        <s v="Northen Allstars – Old Power 5-13"/>
        <s v="RGC Hansa – SSG Blista Marburg 13:5"/>
        <s v="15 extra points; host of Final Stage 2026"/>
        <s v="Aarhus Goalball – BRUK-BET Termalica Krakow 8-7"/>
        <s v="Sporting CP – Aarhus Goalball 7-8"/>
        <s v="Northern Allstars – Aarhus Goalball 4-5"/>
        <s v="Aarhus Goalball – Ha. Vi. 2 Bruxelles 9-1"/>
        <s v="Aarhus Goalball – ONCE Catalunya 8-5"/>
        <s v="BRUK-BET Termalica Krakow – Aarhus Goalball 6-9"/>
        <s v="Nilüfer Buges – Aisti Sport 8-2"/>
        <s v="Aisti Sport – Kleio Thessaloniki 11-4"/>
        <s v="GC Nais – Aisti Sport 1-11"/>
        <s v="Aisti Sport – GC Nikšić 4-11"/>
        <s v="GC Nais – Aisti Sport 3-13"/>
        <s v="Kleio Thessaloniki – Aisti Sport 0-6"/>
        <s v="ASCND Marseille – CA Cultural 4-8"/>
        <s v="BSI Copenhagen – ASCND Marseille 13-18"/>
        <s v="ASCND Marseille – FSBU Gothenburg 9-11"/>
        <s v="ASCND Marseille – SSG Blista Marburg 9-5"/>
        <s v="FSBU Gothenburg – ASCND Marseille 8-3"/>
        <s v="ASCND Marseille – CA Cultural 5-14"/>
        <s v="ASD Omero Bergamo – SSG Blista Marburg 6-5"/>
        <s v="Fen Tigers – ASD Omero Bergamo 7-3"/>
        <s v="FC Porto – ASD Omero Bergamo 10-3"/>
        <s v="CA Cultural – ASD Omero Bergamo 5-2"/>
        <s v="ASD Omero Bergamo – BSI Copenhagen 9-8"/>
        <s v="FC Porto – ASD Omero Bergamo 6-7"/>
        <s v="BRUK-BET Termalica Krakow – Northern Allstars 15-9"/>
        <s v="BRUK-BET Termalica Krakow – Sporting CP 14-8"/>
        <s v="BRUK-BET Termalica Krakow – Näpäjä 10-5"/>
        <s v="RGC Hansa – BRUK-BET Termalica Krakow 6-8"/>
        <s v="BSI Copenhagen – CA Cultural 3-7"/>
        <s v="Fen Tigers – BSI Copenhagen 6-3"/>
        <s v="FSBU Gothenburg – BSI Copenhagen 3-5"/>
        <s v="SSG Blista Marburg – BSI Copenhagen 11-6"/>
        <s v="CA Cultural – FSBU Gothenburg 10-1"/>
        <s v="CA Cultural – Fen Tigers 6-7"/>
        <s v="Club Fenix – Cankaya 0:10"/>
        <s v="Cankaya – GC Nikšić 16-6"/>
        <s v="Old Power – Cankaya 11-6"/>
        <s v="Cankaya – Kleio Thessaloniki 10-0"/>
        <s v="Nilüfer Buges – Cankaya 13-4"/>
        <s v="Cankaya – GC Nikšić 12-4"/>
        <s v="Old Power – Club Fenix 14-4"/>
        <s v="Club Fenix – GC Nikšić 4-14"/>
        <s v="Nilüfer Buges – Club Fenix 12-2"/>
        <s v="Club Fenix – Kleio Thessaloniki 2:11"/>
        <s v="Club Fenix – GC Nais 6-15"/>
        <s v="FC Porto – Fen Tigers 6-6"/>
        <s v="SSG Blista Marburg – FC Porto 7-11"/>
        <s v="FC Porto – FSBU Gothenburg 5-7"/>
        <s v="FC Porto – SSG Blista Marburg 9-8"/>
        <s v="FSBU Gothenburg – Fen Tigers 10-6"/>
        <s v="SSG Blista Marburg – Fen Tigers 9-1"/>
        <s v="GC Nais – Nilüfer Buges 3-13"/>
        <s v="Kleio Thessaloniki – GC Nais 7-7"/>
        <s v="Old Power – GC Nais 14-5"/>
        <s v="GC Nikšić – Old Power 5-9"/>
        <s v="Old Power – GC Nikšić 14-4"/>
        <s v="Ha. Vi. 2 Bruxelles – RGC Hansa 7-14"/>
        <s v="Näpäjä – Ha. Vi. 2 Bruxelles 3-2"/>
        <s v="ONCE Catalunya – Ha. Vi. 2 Bruxelles 9-4"/>
        <s v="Sporting – Ha. vi. 2 Bruxelles 12-9"/>
        <s v="Ha. vi. 2 Bruxelles – Northern Allstars OT 10-9"/>
        <s v="Nilüfer Buges – Kleio Thessaloniki 11-6"/>
        <s v="Näpäjä – ONCE Catalunya 0-10"/>
        <s v="RGC Hansa – Näpäjä 6-3"/>
        <s v="Sporting CP – Näpäjä 16-7"/>
        <s v="Näpäjä – Northern Allstars 1-3"/>
        <s v="Nilüfer Buges – Old Power 2-5"/>
        <s v="Northern Allstars – Sporting CP 6-5"/>
        <s v="Ha. vi. 2 Bruxelles – Northern Allstars 10-9 (after extra throws), 6-6"/>
        <s v="ONCE Catalunya – Northern Allstars 9-8"/>
        <s v="RGC Hansa – ONCE Catalunya 10-3"/>
        <s v="RGC Hansa – ONCE Catalunya 11-1"/>
        <s v="RGC Hansa – Sporting CP 11-4"/>
        <s v="Sporting CP – Ha. vi. 2 Bruxelles 12:9"/>
        <m/>
        <s v="BSI – ASCND Marseille 13-18" u="1"/>
        <s v="ASD Omero Bergamo – BSI 9-8" u="1"/>
        <s v="BSI – Bruk-Bet Termalica Krakow 4-12" u="1"/>
        <s v="BSI – CA Cultural 3-7" u="1"/>
        <s v="Fen Tigers – BSI 6-3" u="1"/>
        <s v="FSBU Gothenburg – BSI 3-5" u="1"/>
        <s v="SSG Blista Marburg – BSI 11-6" u="1"/>
        <s v="BSI – GC Nais 14-8" u="1"/>
        <s v="BSI – Kleio Thessaloniki 13-3" u="1"/>
        <s v="GC Nikšić – BSI 15-9" u="1"/>
        <s v="IFAS Stockholm – BSI 2-5" u="1"/>
        <s v="Nilüfer Buges – BSI 8-4" u="1"/>
        <s v="Aisti Sport – GC Niksic 4-11" u="1"/>
        <s v="RGC Hansa Rostock – BRUK-BET Termalica Krakow 6-8" u="1"/>
        <s v="GC Niksic – BRUK-BET Termalica Krakow Ot. 10-9" u="1"/>
        <s v="Cankaya – GC Niksic 16-6" u="1"/>
        <s v="Cankaya – GC Niksic 12-4" u="1"/>
        <s v="Club Fenix – GC Niksic 4-14" u="1"/>
        <s v="GC Niksic – FC Porto 5-4" u="1"/>
        <s v="GC Niksic – Ha. Vi. 2 Bruxelles 5-10" u="1"/>
        <s v="GC Niksic – Old Power 11-10" u="1"/>
        <s v="Ha. Vi. 2 Bruxelles – GC Niksic 10-15" u="1"/>
        <s v="Nilüfer Buges – GC Niksic 6-9" u="1"/>
        <s v="GC Niksic – NGA Lions 11-1" u="1"/>
        <s v="GC Niksic – Old Power 5-9" u="1"/>
        <s v="Old Power – GC Niksic 14-4" u="1"/>
        <s v="Ha. Vi. 2 Bruxelles – RGC Hansa Rostock 7-14" u="1"/>
        <s v="RGC Hansa Rostock – Näpäjä 6-3" u="1"/>
        <s v="RGC Hansa Rostock – ONCE Catalunya 10-3" u="1"/>
        <s v="RGC Hansa Rostock – ONCE Catalunya 11-1" u="1"/>
        <s v="RGC Hansa Rostock – Sporting CP 11-4" u="1"/>
      </sharedItems>
    </cacheField>
    <cacheField name="Scored" numFmtId="0">
      <sharedItems containsString="0" containsBlank="1" containsNumber="1" containsInteger="1" minValue="0" maxValue="18"/>
    </cacheField>
    <cacheField name="Let In" numFmtId="0">
      <sharedItems containsString="0" containsBlank="1" containsNumber="1" containsInteger="1" minValue="0" maxValue="18"/>
    </cacheField>
    <cacheField name="Goal Difference" numFmtId="0">
      <sharedItems containsString="0" containsBlank="1" containsNumber="1" containsInteger="1" minValue="-10" maxValue="10"/>
    </cacheField>
    <cacheField name="1st Team" numFmtId="0">
      <sharedItems containsBlank="1" containsMixedTypes="1" containsNumber="1" containsInteger="1" minValue="0" maxValue="0"/>
    </cacheField>
    <cacheField name="Score" numFmtId="0">
      <sharedItems containsBlank="1" containsMixedTypes="1" containsNumber="1" containsInteger="1" minValue="0" maxValue="0"/>
    </cacheField>
    <cacheField name="1st Goal Number" numFmtId="0">
      <sharedItems containsString="0" containsBlank="1" containsNumber="1" containsInteger="1" minValue="0" maxValue="17"/>
    </cacheField>
    <cacheField name="2nd Goal Number" numFmtId="0">
      <sharedItems containsString="0" containsBlank="1" containsNumber="1" containsInteger="1" minValue="0" maxValue="18"/>
    </cacheField>
    <cacheField name="Event Stage" numFmtId="0">
      <sharedItems containsBlank="1" count="7">
        <s v="Group"/>
        <s v="SF"/>
        <s v="Medal"/>
        <s v="QF"/>
        <s v="Placement"/>
        <s v="N/A"/>
        <m/>
      </sharedItems>
    </cacheField>
    <cacheField name="Match Type" numFmtId="0">
      <sharedItems containsBlank="1"/>
    </cacheField>
    <cacheField name="Result" numFmtId="0">
      <sharedItems containsBlank="1"/>
    </cacheField>
    <cacheField name="Points" numFmtId="0">
      <sharedItems containsString="0" containsBlank="1" containsNumber="1" minValue="0" maxValue="15"/>
    </cacheField>
    <cacheField name="2025 Total Points" numFmtId="0">
      <sharedItems containsString="0" containsBlank="1" containsNumber="1" minValue="0" maxValue="15"/>
    </cacheField>
    <cacheField name="2026 Total Points" numFmtId="0">
      <sharedItems containsString="0" containsBlank="1" containsNumber="1" minValue="0" maxValue="15"/>
    </cacheField>
    <cacheField name="2027 Total Points" numFmtId="0">
      <sharedItems containsString="0" containsBlank="1" containsNumber="1" minValue="0" maxValue="7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">
  <r>
    <x v="0"/>
    <x v="0"/>
    <x v="0"/>
    <s v="26_BA_G04"/>
    <s v="Aarhus Goalball – BRUK-BET Termalica Krakow 8-7"/>
    <n v="8"/>
    <n v="7"/>
    <n v="1"/>
    <s v="Aarhus Goalball"/>
    <s v="8-7"/>
    <n v="8"/>
    <n v="7"/>
    <s v="Group"/>
    <s v="Qualifier Group Stage"/>
    <s v="Win"/>
    <n v="3"/>
    <m/>
    <n v="3"/>
    <n v="1.5"/>
  </r>
  <r>
    <x v="0"/>
    <x v="0"/>
    <x v="0"/>
    <s v="26_BA_G08"/>
    <s v="Sporting CP – Aarhus Goalball 7-8"/>
    <n v="8"/>
    <n v="7"/>
    <n v="1"/>
    <s v="Sporting CP"/>
    <s v="7-8"/>
    <n v="7"/>
    <n v="8"/>
    <s v="Group"/>
    <s v="Qualifier Group Stage"/>
    <s v="Win"/>
    <n v="3"/>
    <m/>
    <n v="3"/>
    <n v="1.5"/>
  </r>
  <r>
    <x v="0"/>
    <x v="0"/>
    <x v="0"/>
    <s v="26_BA_G11"/>
    <s v="Northern Allstars – Aarhus Goalball 4-5"/>
    <n v="5"/>
    <n v="4"/>
    <n v="1"/>
    <s v="Northern Allstars"/>
    <s v="4-5"/>
    <n v="4"/>
    <n v="5"/>
    <s v="Group"/>
    <s v="Qualifier Group Stage"/>
    <s v="Win"/>
    <n v="3"/>
    <m/>
    <n v="3"/>
    <n v="1.5"/>
  </r>
  <r>
    <x v="0"/>
    <x v="0"/>
    <x v="0"/>
    <s v="26_BA_G15"/>
    <s v="Aarhus Goalball – Ha. Vi. 2 Bruxelles 9-1"/>
    <n v="9"/>
    <n v="1"/>
    <n v="8"/>
    <s v="Aarhus Goalball"/>
    <s v="9-1"/>
    <n v="9"/>
    <n v="1"/>
    <s v="QF"/>
    <s v="Qualifier QF/SF/Medal"/>
    <s v="Win"/>
    <n v="4.5"/>
    <m/>
    <n v="4.5"/>
    <n v="2.25"/>
  </r>
  <r>
    <x v="0"/>
    <x v="0"/>
    <x v="0"/>
    <s v="26_BA_G20"/>
    <s v="Aarhus Goalball – ONCE Catalunya 8-5"/>
    <n v="8"/>
    <n v="5"/>
    <n v="3"/>
    <s v="Aarhus Goalball"/>
    <s v="8-5"/>
    <n v="8"/>
    <n v="5"/>
    <s v="SF"/>
    <s v="Qualifier QF/SF/Medal"/>
    <s v="Win"/>
    <n v="4.5"/>
    <m/>
    <n v="4.5"/>
    <n v="2.25"/>
  </r>
  <r>
    <x v="0"/>
    <x v="0"/>
    <x v="0"/>
    <s v="26_BA_G24"/>
    <s v="BRUK-BET Termalica Krakow – Aarhus Goalball 6-9"/>
    <n v="9"/>
    <n v="6"/>
    <n v="3"/>
    <s v="BRUK-BET Termalica Krakow"/>
    <s v="6-9"/>
    <n v="6"/>
    <n v="9"/>
    <s v="Medal"/>
    <s v="Qualifier QF/SF/Medal"/>
    <s v="Win"/>
    <n v="4.5"/>
    <m/>
    <n v="4.5"/>
    <n v="2.25"/>
  </r>
  <r>
    <x v="1"/>
    <x v="1"/>
    <x v="0"/>
    <s v="25_PB_G04"/>
    <s v="Aarhus Goalball – Fen Tigers 6-11"/>
    <n v="6"/>
    <n v="11"/>
    <n v="-5"/>
    <s v="Aarhus Goalball"/>
    <s v="6-11"/>
    <n v="6"/>
    <n v="11"/>
    <s v="Group"/>
    <s v="Qualifier Group Stage"/>
    <s v="Loss"/>
    <n v="0"/>
    <n v="0"/>
    <n v="0"/>
    <m/>
  </r>
  <r>
    <x v="1"/>
    <x v="1"/>
    <x v="0"/>
    <s v="25_PB_G07"/>
    <s v="Ha. Vi. 2 Bruxelles – Aarhus Goalball 15-7"/>
    <n v="7"/>
    <n v="15"/>
    <n v="-8"/>
    <s v="Ha. Vi. 2 Bruxelles"/>
    <s v="15-7"/>
    <n v="15"/>
    <n v="7"/>
    <s v="Group"/>
    <s v="Qualifier Group Stage"/>
    <s v="Loss"/>
    <n v="0"/>
    <n v="0"/>
    <n v="0"/>
    <m/>
  </r>
  <r>
    <x v="1"/>
    <x v="1"/>
    <x v="0"/>
    <s v="25_PB_G11"/>
    <s v="CSAVH Lyon – Aarhus Goalball 4-8"/>
    <n v="8"/>
    <n v="4"/>
    <n v="4"/>
    <s v="CSAVH Lyon"/>
    <s v="4-8"/>
    <n v="4"/>
    <n v="8"/>
    <s v="Group"/>
    <s v="Qualifier Group Stage"/>
    <s v="Win"/>
    <n v="3"/>
    <n v="3"/>
    <n v="1.5"/>
    <m/>
  </r>
  <r>
    <x v="1"/>
    <x v="1"/>
    <x v="0"/>
    <s v="25_PB_G13"/>
    <s v="Old Power – Aarhus Goalball 10-4"/>
    <n v="4"/>
    <n v="10"/>
    <n v="-6"/>
    <s v="Old Power"/>
    <s v="10-4"/>
    <n v="10"/>
    <n v="4"/>
    <s v="QF"/>
    <s v="Qualifier QF/SF/Medal"/>
    <s v="Loss"/>
    <n v="0"/>
    <n v="0"/>
    <n v="0"/>
    <m/>
  </r>
  <r>
    <x v="1"/>
    <x v="1"/>
    <x v="0"/>
    <s v="25_PB_G17"/>
    <s v="Aarhus Goalball – Northern Allstars 10-2"/>
    <n v="10"/>
    <n v="2"/>
    <n v="8"/>
    <s v="Aarhus Goalball"/>
    <s v="10-2"/>
    <n v="10"/>
    <n v="2"/>
    <s v="Placement"/>
    <s v="Qualifier Placement"/>
    <s v="Win"/>
    <n v="3"/>
    <n v="3"/>
    <n v="1.5"/>
    <m/>
  </r>
  <r>
    <x v="1"/>
    <x v="1"/>
    <x v="0"/>
    <s v="25_PB_G22"/>
    <s v="Aarhus Goalball – Sporting CP 7-3"/>
    <n v="7"/>
    <n v="3"/>
    <n v="4"/>
    <s v="Aarhus Goalball"/>
    <s v="7-3"/>
    <n v="7"/>
    <n v="3"/>
    <s v="Placement"/>
    <s v="Qualifier Placement"/>
    <s v="Win"/>
    <n v="3"/>
    <n v="3"/>
    <n v="1.5"/>
    <m/>
  </r>
  <r>
    <x v="0"/>
    <x v="2"/>
    <x v="1"/>
    <s v="26_NI_G01"/>
    <s v="Nilüfer Buges – Aisti Sport 8-2"/>
    <n v="2"/>
    <n v="8"/>
    <n v="-6"/>
    <s v="Nilüfer Buges"/>
    <s v="8-2"/>
    <n v="8"/>
    <n v="2"/>
    <s v="Group"/>
    <s v="Qualifier Group Stage"/>
    <s v="Loss"/>
    <n v="0"/>
    <m/>
    <n v="0"/>
    <n v="0"/>
  </r>
  <r>
    <x v="0"/>
    <x v="2"/>
    <x v="1"/>
    <s v="26_NI_G06"/>
    <s v="Aisti Sport – Kleio Thessaloniki 11-4"/>
    <n v="11"/>
    <n v="4"/>
    <n v="7"/>
    <s v="Aisti Sport"/>
    <s v="11-4"/>
    <n v="11"/>
    <n v="4"/>
    <s v="Group"/>
    <s v="Qualifier Group Stage"/>
    <s v="Win"/>
    <n v="3"/>
    <m/>
    <n v="3"/>
    <n v="1.5"/>
  </r>
  <r>
    <x v="0"/>
    <x v="2"/>
    <x v="1"/>
    <s v="26_NI_G10"/>
    <s v="GC Nais – Aisti Sport 1-11"/>
    <n v="11"/>
    <n v="1"/>
    <n v="10"/>
    <s v="GC Nais"/>
    <s v="1-11"/>
    <n v="1"/>
    <n v="11"/>
    <s v="Group"/>
    <s v="Qualifier Group Stage"/>
    <s v="Win"/>
    <n v="3"/>
    <m/>
    <n v="3"/>
    <n v="1.5"/>
  </r>
  <r>
    <x v="0"/>
    <x v="2"/>
    <x v="1"/>
    <s v="26_NI_G16"/>
    <s v="Aisti Sport – GC Nikšić 4-11"/>
    <n v="4"/>
    <n v="11"/>
    <n v="-7"/>
    <s v="Aisti Sport"/>
    <s v="4-11"/>
    <n v="4"/>
    <n v="11"/>
    <s v="QF"/>
    <s v="Qualifier QF/SF/Medal"/>
    <s v="Loss"/>
    <n v="0"/>
    <m/>
    <n v="0"/>
    <n v="0"/>
  </r>
  <r>
    <x v="0"/>
    <x v="2"/>
    <x v="1"/>
    <s v="26_NI_G19"/>
    <s v="GC Nais – Aisti Sport 3-13"/>
    <n v="13"/>
    <n v="3"/>
    <n v="10"/>
    <s v="GC Nais"/>
    <s v="3-13"/>
    <n v="3"/>
    <n v="13"/>
    <s v="Placement"/>
    <s v="Qualifier Placement"/>
    <s v="Win"/>
    <n v="3"/>
    <m/>
    <n v="3"/>
    <n v="1.5"/>
  </r>
  <r>
    <x v="0"/>
    <x v="2"/>
    <x v="1"/>
    <s v="26_NI_G22"/>
    <s v="Kleio Thessaloniki – Aisti Sport 0-6"/>
    <n v="6"/>
    <n v="0"/>
    <n v="6"/>
    <s v="Kleio Thessaloniki"/>
    <s v="0-6"/>
    <n v="0"/>
    <n v="6"/>
    <s v="Placement"/>
    <s v="Qualifier Placement"/>
    <s v="Win"/>
    <n v="3"/>
    <m/>
    <n v="3"/>
    <n v="1.5"/>
  </r>
  <r>
    <x v="0"/>
    <x v="3"/>
    <x v="2"/>
    <s v="26_OV_G03"/>
    <s v="ASCND Marseille – CA Cultural 4-8"/>
    <n v="4"/>
    <n v="8"/>
    <n v="-4"/>
    <s v="ASCND Marseille"/>
    <s v="4-8"/>
    <n v="4"/>
    <n v="8"/>
    <s v="Group"/>
    <s v="Qualifier Group Stage"/>
    <s v="Loss"/>
    <n v="0"/>
    <m/>
    <n v="0"/>
    <n v="0"/>
  </r>
  <r>
    <x v="0"/>
    <x v="3"/>
    <x v="2"/>
    <s v="26_OV_G07"/>
    <s v="BSI Copenhagen – ASCND Marseille 13-18"/>
    <n v="18"/>
    <n v="13"/>
    <n v="5"/>
    <s v="BSI Copenhagen"/>
    <s v="13-18"/>
    <n v="13"/>
    <n v="18"/>
    <s v="Group"/>
    <s v="Qualifier Group Stage"/>
    <s v="Win"/>
    <n v="3"/>
    <m/>
    <n v="3"/>
    <n v="1.5"/>
  </r>
  <r>
    <x v="0"/>
    <x v="3"/>
    <x v="2"/>
    <s v="26_OV_G11"/>
    <s v="ASCND Marseille – FSBU Gothenburg 9-11"/>
    <n v="9"/>
    <n v="11"/>
    <n v="-2"/>
    <s v="ASCND Marseille"/>
    <s v="9-11"/>
    <n v="9"/>
    <n v="11"/>
    <s v="Group"/>
    <s v="Qualifier Group Stage"/>
    <s v="Loss"/>
    <n v="0"/>
    <m/>
    <n v="0"/>
    <n v="0"/>
  </r>
  <r>
    <x v="0"/>
    <x v="3"/>
    <x v="2"/>
    <s v="26_OV_G14"/>
    <s v="ASCND Marseille – SSG Blista Marburg 9-5"/>
    <n v="9"/>
    <n v="5"/>
    <n v="4"/>
    <s v="ASCND Marseille"/>
    <s v="9-5"/>
    <n v="9"/>
    <n v="5"/>
    <s v="QF"/>
    <s v="Qualifier QF/SF/Medal"/>
    <s v="Win"/>
    <n v="4.5"/>
    <m/>
    <n v="4.5"/>
    <n v="2.25"/>
  </r>
  <r>
    <x v="0"/>
    <x v="3"/>
    <x v="2"/>
    <s v="26_OV_G18"/>
    <s v="FSBU Gothenburg – ASCND Marseille 8-3"/>
    <n v="3"/>
    <n v="8"/>
    <n v="-5"/>
    <s v="FSBU Gothenburg"/>
    <s v="8-3"/>
    <n v="8"/>
    <n v="3"/>
    <s v="SF"/>
    <s v="Qualifier QF/SF/Medal"/>
    <s v="Loss"/>
    <n v="0"/>
    <m/>
    <n v="0"/>
    <n v="0"/>
  </r>
  <r>
    <x v="0"/>
    <x v="3"/>
    <x v="2"/>
    <s v="26_OV_G23"/>
    <s v="ASCND Marseille – CA Cultural 5-14"/>
    <n v="5"/>
    <n v="14"/>
    <n v="-9"/>
    <s v="ASCND Marseille"/>
    <s v="5-14"/>
    <n v="5"/>
    <n v="14"/>
    <s v="Medal"/>
    <s v="Qualifier QF/SF/Medal"/>
    <s v="Loss"/>
    <n v="0"/>
    <m/>
    <n v="0"/>
    <n v="0"/>
  </r>
  <r>
    <x v="0"/>
    <x v="3"/>
    <x v="3"/>
    <s v="26_OV_G02"/>
    <s v="ASD Omero Bergamo – SSG Blista Marburg 6-5"/>
    <n v="6"/>
    <n v="5"/>
    <n v="1"/>
    <s v="ASD Omero Bergamo"/>
    <s v="6-5"/>
    <n v="6"/>
    <n v="5"/>
    <s v="Group"/>
    <s v="Qualifier Group Stage"/>
    <s v="Win"/>
    <n v="3"/>
    <m/>
    <n v="3"/>
    <n v="1.5"/>
  </r>
  <r>
    <x v="0"/>
    <x v="3"/>
    <x v="3"/>
    <s v="26_OV_G06"/>
    <s v="Fen Tigers – ASD Omero Bergamo 7-3"/>
    <n v="3"/>
    <n v="7"/>
    <n v="-4"/>
    <s v="Fen Tigers"/>
    <s v="7-3"/>
    <n v="7"/>
    <n v="3"/>
    <s v="Group"/>
    <s v="Qualifier Group Stage"/>
    <s v="Loss"/>
    <n v="0"/>
    <m/>
    <n v="0"/>
    <n v="0"/>
  </r>
  <r>
    <x v="0"/>
    <x v="3"/>
    <x v="3"/>
    <s v="26_OV_G09"/>
    <s v="FC Porto – ASD Omero Bergamo 10-3"/>
    <n v="3"/>
    <n v="10"/>
    <n v="-7"/>
    <s v="FC Porto"/>
    <s v="10-3"/>
    <n v="10"/>
    <n v="3"/>
    <s v="Group"/>
    <s v="Qualifier Group Stage"/>
    <s v="Loss"/>
    <n v="0"/>
    <m/>
    <n v="0"/>
    <n v="0"/>
  </r>
  <r>
    <x v="0"/>
    <x v="3"/>
    <x v="3"/>
    <s v="26_OV_G15"/>
    <s v="CA Cultural – ASD Omero Bergamo 5-2"/>
    <n v="2"/>
    <n v="5"/>
    <n v="-3"/>
    <s v="CA Cultural"/>
    <s v="5-2"/>
    <n v="5"/>
    <n v="2"/>
    <s v="QF"/>
    <s v="Qualifier QF/SF/Medal"/>
    <s v="Loss"/>
    <n v="0"/>
    <m/>
    <n v="0"/>
    <n v="0"/>
  </r>
  <r>
    <x v="0"/>
    <x v="3"/>
    <x v="3"/>
    <s v="26_OV_G19"/>
    <s v="ASD Omero Bergamo – BSI Copenhagen 9-8"/>
    <n v="9"/>
    <n v="8"/>
    <n v="1"/>
    <s v="ASD Omero Bergamo"/>
    <s v="9-8"/>
    <n v="9"/>
    <n v="8"/>
    <s v="Placement"/>
    <s v="Qualifier Placement"/>
    <s v="Win"/>
    <n v="3"/>
    <m/>
    <n v="3"/>
    <n v="1.5"/>
  </r>
  <r>
    <x v="0"/>
    <x v="3"/>
    <x v="3"/>
    <s v="26_OV_G22"/>
    <s v="FC Porto – ASD Omero Bergamo 6-7"/>
    <n v="7"/>
    <n v="6"/>
    <n v="1"/>
    <s v="FC Porto"/>
    <s v="6-7"/>
    <n v="6"/>
    <n v="7"/>
    <s v="Placement"/>
    <s v="Qualifier Placement"/>
    <s v="Win"/>
    <n v="3"/>
    <m/>
    <n v="3"/>
    <n v="1.5"/>
  </r>
  <r>
    <x v="1"/>
    <x v="4"/>
    <x v="3"/>
    <s v="25_RO_G02"/>
    <s v="ASD Omero Bergamo – FSBU Gothenburg 4:12"/>
    <n v="4"/>
    <n v="12"/>
    <n v="-8"/>
    <s v="ASD Omero Bergamo"/>
    <s v="4:12"/>
    <n v="4"/>
    <n v="12"/>
    <s v="Group"/>
    <s v="Qualifier Group Stage"/>
    <s v="Loss"/>
    <n v="0"/>
    <n v="0"/>
    <n v="0"/>
    <m/>
  </r>
  <r>
    <x v="1"/>
    <x v="4"/>
    <x v="3"/>
    <s v="25_RO_G05"/>
    <s v="RGC Hansa – ASD Omero Bergamo 10:3"/>
    <n v="3"/>
    <n v="10"/>
    <n v="-7"/>
    <s v="RGC Hansa"/>
    <s v="10:3"/>
    <n v="10"/>
    <n v="3"/>
    <s v="Group"/>
    <s v="Qualifier Group Stage"/>
    <s v="Loss"/>
    <n v="0"/>
    <n v="0"/>
    <n v="0"/>
    <m/>
  </r>
  <r>
    <x v="1"/>
    <x v="4"/>
    <x v="3"/>
    <s v="25_RO_G09"/>
    <s v="Invasport Ukraine – ASD Omero Bergamo 12:5"/>
    <n v="5"/>
    <n v="12"/>
    <n v="-7"/>
    <s v="Invasport Ukraine"/>
    <s v="12:5"/>
    <n v="12"/>
    <n v="5"/>
    <s v="Group"/>
    <s v="Qualifier Group Stage"/>
    <s v="Loss"/>
    <n v="0"/>
    <n v="0"/>
    <n v="0"/>
    <m/>
  </r>
  <r>
    <x v="1"/>
    <x v="4"/>
    <x v="3"/>
    <s v="25_RO_G15"/>
    <s v="NGA Lions – ASD Omero Bergamo 4:4 After over time 5:4"/>
    <n v="4"/>
    <n v="5"/>
    <n v="-1"/>
    <s v="NGA Lions"/>
    <s v="5:4"/>
    <n v="5"/>
    <n v="4"/>
    <s v="QF"/>
    <s v="Qualifier QF/SF/Medal in OT or Extra Throws"/>
    <s v="Loss"/>
    <n v="1.5"/>
    <n v="1.5"/>
    <n v="0.75"/>
    <m/>
  </r>
  <r>
    <x v="1"/>
    <x v="4"/>
    <x v="3"/>
    <s v="25_RO_G19"/>
    <s v="ASD Omero Bergamo – Invasport Ukraine 9:11"/>
    <n v="9"/>
    <n v="11"/>
    <n v="-2"/>
    <s v="ASD Omero Bergamo"/>
    <s v="9:11"/>
    <n v="9"/>
    <n v="11"/>
    <s v="Placement"/>
    <s v="Qualifier Placement"/>
    <s v="Loss"/>
    <n v="0"/>
    <n v="0"/>
    <n v="0"/>
    <m/>
  </r>
  <r>
    <x v="1"/>
    <x v="4"/>
    <x v="3"/>
    <s v="25_RO_G21"/>
    <s v="GC Perun – ASD Omero Bergamo 3:13"/>
    <n v="13"/>
    <n v="3"/>
    <n v="10"/>
    <s v="GC Perun"/>
    <s v="3:13"/>
    <n v="3"/>
    <n v="13"/>
    <s v="Placement"/>
    <s v="Qualifier Placement"/>
    <s v="Win"/>
    <n v="3"/>
    <n v="3"/>
    <n v="1.5"/>
    <m/>
  </r>
  <r>
    <x v="0"/>
    <x v="0"/>
    <x v="4"/>
    <s v="26_BA_G04"/>
    <s v="Aarhus Goalball – BRUK-BET Termalica Krakow 8-7"/>
    <n v="7"/>
    <n v="8"/>
    <n v="-1"/>
    <s v="Aarhus Goalball"/>
    <s v="8-7"/>
    <n v="8"/>
    <n v="7"/>
    <s v="Group"/>
    <s v="Qualifier Group Stage"/>
    <s v="Loss"/>
    <n v="0"/>
    <m/>
    <n v="0"/>
    <n v="0"/>
  </r>
  <r>
    <x v="0"/>
    <x v="0"/>
    <x v="4"/>
    <s v="26_BA_G07"/>
    <s v="BRUK-BET Termalica Krakow – Northern Allstars 15-9"/>
    <n v="15"/>
    <n v="9"/>
    <n v="6"/>
    <s v="BRUK-BET Termalica Krakow"/>
    <s v="15-9"/>
    <n v="15"/>
    <n v="9"/>
    <s v="Group"/>
    <s v="Qualifier Group Stage"/>
    <s v="Win"/>
    <n v="3"/>
    <m/>
    <n v="3"/>
    <n v="1.5"/>
  </r>
  <r>
    <x v="0"/>
    <x v="0"/>
    <x v="4"/>
    <s v="26_BA_G12"/>
    <s v="BRUK-BET Termalica Krakow – Sporting CP 14-8"/>
    <n v="14"/>
    <n v="8"/>
    <n v="6"/>
    <s v="BRUK-BET Termalica Krakow"/>
    <s v="14-8"/>
    <n v="14"/>
    <n v="8"/>
    <s v="Group"/>
    <s v="Qualifier Group Stage"/>
    <s v="Win"/>
    <n v="3"/>
    <m/>
    <n v="3"/>
    <n v="1.5"/>
  </r>
  <r>
    <x v="0"/>
    <x v="0"/>
    <x v="4"/>
    <s v="26_BA_G14"/>
    <s v="BRUK-BET Termalica Krakow – Näpäjä 10-5"/>
    <n v="10"/>
    <n v="5"/>
    <n v="5"/>
    <s v="BRUK-BET Termalica Krakow"/>
    <s v="10-5"/>
    <n v="10"/>
    <n v="5"/>
    <s v="QF"/>
    <s v="Qualifier QF/SF/Medal"/>
    <s v="Win"/>
    <n v="4.5"/>
    <m/>
    <n v="4.5"/>
    <n v="2.25"/>
  </r>
  <r>
    <x v="0"/>
    <x v="0"/>
    <x v="4"/>
    <s v="26_BA_G18"/>
    <s v="RGC Hansa – BRUK-BET Termalica Krakow 6-8"/>
    <n v="8"/>
    <n v="6"/>
    <n v="2"/>
    <s v="RGC Hansa"/>
    <s v="6-8"/>
    <n v="6"/>
    <n v="8"/>
    <s v="SF"/>
    <s v="Qualifier QF/SF/Medal"/>
    <s v="Win"/>
    <n v="4.5"/>
    <m/>
    <n v="4.5"/>
    <n v="2.25"/>
  </r>
  <r>
    <x v="0"/>
    <x v="0"/>
    <x v="4"/>
    <s v="26_BA_G24"/>
    <s v="BRUK-BET Termalica Krakow – Aarhus Goalball 6-9"/>
    <n v="6"/>
    <n v="9"/>
    <n v="-3"/>
    <s v="BRUK-BET Termalica Krakow"/>
    <s v="6-9"/>
    <n v="6"/>
    <n v="9"/>
    <s v="Medal"/>
    <s v="Qualifier QF/SF/Medal"/>
    <s v="Loss"/>
    <n v="0"/>
    <m/>
    <n v="0"/>
    <n v="0"/>
  </r>
  <r>
    <x v="2"/>
    <x v="5"/>
    <x v="4"/>
    <s v="25_MS_G11"/>
    <s v="BRUK-BET Termalica Krakow – CSAVH Lyon 9-13"/>
    <n v="9"/>
    <n v="13"/>
    <n v="-4"/>
    <s v="BRUK-BET Termalica Krakow"/>
    <s v="9-13"/>
    <n v="9"/>
    <n v="13"/>
    <s v="Group"/>
    <s v="Finals Group Stage"/>
    <s v="Loss"/>
    <n v="0"/>
    <n v="0"/>
    <n v="0"/>
    <m/>
  </r>
  <r>
    <x v="2"/>
    <x v="5"/>
    <x v="4"/>
    <s v="25_MS_G15"/>
    <s v="RGC Hansa – BRUK-BET Termalica Krakow 10-7"/>
    <n v="7"/>
    <n v="10"/>
    <n v="-3"/>
    <s v="RGC Hansa"/>
    <s v="10-7"/>
    <n v="10"/>
    <n v="7"/>
    <s v="Group"/>
    <s v="Finals Group Stage"/>
    <s v="Loss"/>
    <n v="0"/>
    <n v="0"/>
    <n v="0"/>
    <m/>
  </r>
  <r>
    <x v="2"/>
    <x v="5"/>
    <x v="4"/>
    <s v="25_MS_G29"/>
    <s v="RGc Hansa – BRUK-BET Termalica Krakow Ot. 9-8"/>
    <n v="8"/>
    <n v="9"/>
    <n v="-1"/>
    <s v="RGC Hansa"/>
    <s v="9-8"/>
    <n v="9"/>
    <n v="8"/>
    <s v="SF"/>
    <s v="Finals QF/SF/Medal in OT or Extra Throws"/>
    <s v="Loss"/>
    <n v="2"/>
    <n v="2"/>
    <n v="1"/>
    <m/>
  </r>
  <r>
    <x v="2"/>
    <x v="5"/>
    <x v="4"/>
    <s v="25_MS_G32"/>
    <s v="GC Nikšić – BRUK-BET Termalica Krakow Ot. 10-9"/>
    <n v="9"/>
    <n v="10"/>
    <n v="-1"/>
    <s v="GC Nikšić"/>
    <s v="10-9"/>
    <n v="10"/>
    <n v="9"/>
    <s v="Medal"/>
    <s v="Finals QF/SF/Medal in OT or Extra Throws"/>
    <s v="Loss"/>
    <n v="2"/>
    <n v="2"/>
    <n v="1"/>
    <m/>
  </r>
  <r>
    <x v="2"/>
    <x v="5"/>
    <x v="4"/>
    <s v="25_MS_G02"/>
    <s v="BRUK-BET Termalica Krakow – NGA Lions 8-5"/>
    <n v="8"/>
    <n v="5"/>
    <n v="3"/>
    <s v="BRUK-BET Termalica Krakow"/>
    <s v="8-5"/>
    <n v="8"/>
    <n v="5"/>
    <s v="Group"/>
    <s v="Finals Group Stage"/>
    <s v="Win"/>
    <n v="4.5"/>
    <n v="4.5"/>
    <n v="2.25"/>
    <m/>
  </r>
  <r>
    <x v="2"/>
    <x v="5"/>
    <x v="4"/>
    <s v="25_MS_G06"/>
    <s v="Näpäjä – BRUK-BET Termalica Krakow 7-10"/>
    <n v="10"/>
    <n v="7"/>
    <n v="3"/>
    <s v="Näpäjä"/>
    <s v="7-10"/>
    <n v="7"/>
    <n v="10"/>
    <s v="Group"/>
    <s v="Finals Group Stage"/>
    <s v="Win"/>
    <n v="4.5"/>
    <n v="4.5"/>
    <n v="2.25"/>
    <m/>
  </r>
  <r>
    <x v="2"/>
    <x v="5"/>
    <x v="4"/>
    <s v="25_MS_G25"/>
    <s v="Old Power – BRUK-BET Termalica Krakow 8-13"/>
    <n v="13"/>
    <n v="8"/>
    <n v="5"/>
    <s v="Old Power"/>
    <s v="8-13"/>
    <n v="8"/>
    <n v="13"/>
    <s v="QF"/>
    <s v="Finals QF/SF/Medal"/>
    <s v="Win"/>
    <n v="6"/>
    <n v="6"/>
    <n v="3"/>
    <m/>
  </r>
  <r>
    <x v="1"/>
    <x v="6"/>
    <x v="4"/>
    <s v="25_PG_G03"/>
    <s v="Nilüfer Buges – Bruk-Bet Termalica Krakow 5-12"/>
    <n v="12"/>
    <n v="5"/>
    <n v="7"/>
    <s v="Nilüfer Buges"/>
    <s v="5-12"/>
    <n v="5"/>
    <n v="12"/>
    <s v="Group"/>
    <s v="Qualifier Group Stage"/>
    <s v="Win"/>
    <n v="3"/>
    <n v="3"/>
    <n v="1.5"/>
    <m/>
  </r>
  <r>
    <x v="1"/>
    <x v="6"/>
    <x v="4"/>
    <s v="25_PG_G07"/>
    <s v="Bruk-Bet Termalica Krakow – GC Nikšić 9-4"/>
    <n v="9"/>
    <n v="4"/>
    <n v="5"/>
    <s v="BRUK-BET Termalica Krakow"/>
    <s v="9-4"/>
    <n v="9"/>
    <n v="4"/>
    <s v="Group"/>
    <s v="Qualifier Group Stage"/>
    <s v="Win"/>
    <n v="3"/>
    <n v="3"/>
    <n v="1.5"/>
    <m/>
  </r>
  <r>
    <x v="1"/>
    <x v="6"/>
    <x v="4"/>
    <s v="25_PG_G11"/>
    <s v="BSI Copenhagen – Bruk-Bet Termalica Krakow 4-12"/>
    <n v="12"/>
    <n v="4"/>
    <n v="8"/>
    <s v="BSI Copenhagen"/>
    <s v="4-12"/>
    <n v="4"/>
    <n v="12"/>
    <s v="Group"/>
    <s v="Qualifier Group Stage"/>
    <s v="Win"/>
    <n v="3"/>
    <n v="3"/>
    <n v="1.5"/>
    <m/>
  </r>
  <r>
    <x v="1"/>
    <x v="6"/>
    <x v="4"/>
    <s v="25_PG_G21"/>
    <s v="GC Nais – Bruk-Bet Termalica Krakow 2-12"/>
    <n v="12"/>
    <n v="2"/>
    <n v="10"/>
    <s v="GC Nais"/>
    <s v="2-12"/>
    <n v="2"/>
    <n v="12"/>
    <s v="Group"/>
    <s v="Qualifier Group Stage"/>
    <s v="Win"/>
    <n v="3"/>
    <n v="3"/>
    <n v="1.5"/>
    <m/>
  </r>
  <r>
    <x v="1"/>
    <x v="6"/>
    <x v="4"/>
    <s v="25_PG_G14"/>
    <s v="Bruk-Bet Termalica Krakow – Kleio Thessaloniki 15-9"/>
    <n v="15"/>
    <n v="9"/>
    <n v="6"/>
    <s v="BRUK-BET Termalica Krakow"/>
    <s v="15-9"/>
    <n v="15"/>
    <n v="9"/>
    <s v="Group"/>
    <s v="Qualifier Group Stage"/>
    <s v="Win"/>
    <n v="3"/>
    <n v="3"/>
    <n v="1.5"/>
    <m/>
  </r>
  <r>
    <x v="1"/>
    <x v="6"/>
    <x v="4"/>
    <s v="25_PG_G18"/>
    <s v="Bruk-Bet Termalica Krakow – IFAS Stockholm 12-9"/>
    <n v="12"/>
    <n v="9"/>
    <n v="3"/>
    <s v="BRUK-BET Termalica Krakow"/>
    <s v="12-9"/>
    <n v="12"/>
    <n v="9"/>
    <s v="Group"/>
    <s v="Qualifier Group Stage"/>
    <s v="Win"/>
    <n v="3"/>
    <n v="3"/>
    <n v="1.5"/>
    <m/>
  </r>
  <r>
    <x v="1"/>
    <x v="6"/>
    <x v="4"/>
    <s v="25_PG_GXX"/>
    <s v="No QF/SF or Medals. 1st Place = +4.5 Pts to Compensate"/>
    <n v="0"/>
    <n v="0"/>
    <n v="0"/>
    <s v="N/A"/>
    <n v="0"/>
    <n v="0"/>
    <n v="0"/>
    <s v="Group"/>
    <s v="Special Points"/>
    <s v="N/A"/>
    <n v="4.5"/>
    <n v="4.5"/>
    <n v="2.25"/>
    <m/>
  </r>
  <r>
    <x v="0"/>
    <x v="3"/>
    <x v="5"/>
    <s v="26_OV_G19"/>
    <s v="ASD Omero Bergamo – BSI Copenhagen 9-8"/>
    <n v="8"/>
    <n v="9"/>
    <n v="-1"/>
    <s v="ASD Omero Bergamo"/>
    <s v="9-8"/>
    <n v="9"/>
    <n v="8"/>
    <s v="Placement"/>
    <s v="Qualifier Placement"/>
    <s v="Loss"/>
    <n v="0"/>
    <m/>
    <n v="0"/>
    <n v="0"/>
  </r>
  <r>
    <x v="0"/>
    <x v="3"/>
    <x v="5"/>
    <s v="26_OV_G07"/>
    <s v="BSI Copenhagen – ASCND Marseille 13-18"/>
    <n v="13"/>
    <n v="18"/>
    <n v="-5"/>
    <s v="BSI Copenhagen"/>
    <s v="13-18"/>
    <n v="13"/>
    <n v="18"/>
    <s v="Group"/>
    <s v="Qualifier Group Stage"/>
    <s v="Loss"/>
    <n v="0"/>
    <m/>
    <n v="0"/>
    <n v="0"/>
  </r>
  <r>
    <x v="0"/>
    <x v="3"/>
    <x v="5"/>
    <s v="26_OV_G12"/>
    <s v="BSI Copenhagen – CA Cultural 3-7"/>
    <n v="3"/>
    <n v="7"/>
    <n v="-4"/>
    <s v="BSI Copenhagen"/>
    <s v="3-7"/>
    <n v="3"/>
    <n v="7"/>
    <s v="Group"/>
    <s v="Qualifier Group Stage"/>
    <s v="Loss"/>
    <n v="0"/>
    <m/>
    <n v="0"/>
    <n v="0"/>
  </r>
  <r>
    <x v="0"/>
    <x v="3"/>
    <x v="5"/>
    <s v="26_OV_G16"/>
    <s v="Fen Tigers – BSI Copenhagen 6-3"/>
    <n v="3"/>
    <n v="6"/>
    <n v="-3"/>
    <s v="Fen Tigers"/>
    <s v="6-3"/>
    <n v="6"/>
    <n v="3"/>
    <s v="QF"/>
    <s v="Qualifier QF/SF/Medal"/>
    <s v="Loss"/>
    <n v="0"/>
    <m/>
    <n v="0"/>
    <n v="0"/>
  </r>
  <r>
    <x v="0"/>
    <x v="3"/>
    <x v="5"/>
    <s v="26_OV_G04"/>
    <s v="FSBU Gothenburg – BSI Copenhagen 3-5"/>
    <n v="5"/>
    <n v="3"/>
    <n v="2"/>
    <s v="FSBU Gothenburg"/>
    <s v="3-5"/>
    <n v="3"/>
    <n v="5"/>
    <s v="Group"/>
    <s v="Qualifier Group Stage"/>
    <s v="Win"/>
    <n v="3"/>
    <m/>
    <n v="3"/>
    <n v="1.5"/>
  </r>
  <r>
    <x v="0"/>
    <x v="3"/>
    <x v="5"/>
    <s v="26_OV_G21"/>
    <s v="SSG Blista Marburg – BSI Copenhagen 11-6"/>
    <n v="6"/>
    <n v="11"/>
    <n v="-5"/>
    <s v="SSG Blista Marburg"/>
    <s v="11-6"/>
    <n v="11"/>
    <n v="6"/>
    <s v="Placement"/>
    <s v="Qualifier Placement"/>
    <s v="Loss"/>
    <n v="0"/>
    <m/>
    <n v="0"/>
    <n v="0"/>
  </r>
  <r>
    <x v="1"/>
    <x v="6"/>
    <x v="5"/>
    <s v="25_PG_G11"/>
    <s v="BSI Copenhagen – Bruk-Bet Termalica Krakow 4-12"/>
    <n v="4"/>
    <n v="12"/>
    <n v="-8"/>
    <s v="BSI Copenhagen"/>
    <s v="4-12"/>
    <n v="4"/>
    <n v="12"/>
    <s v="Group"/>
    <s v="Qualifier Group Stage"/>
    <s v="Loss"/>
    <n v="0"/>
    <n v="0"/>
    <n v="0"/>
    <m/>
  </r>
  <r>
    <x v="1"/>
    <x v="6"/>
    <x v="5"/>
    <s v="25_PG_G01"/>
    <s v="BSI Copenhagen – GC Nais 14-8"/>
    <n v="14"/>
    <n v="8"/>
    <n v="6"/>
    <s v="BSI Copenhagen"/>
    <s v="14-8"/>
    <n v="14"/>
    <n v="8"/>
    <s v="Group"/>
    <s v="Qualifier Group Stage"/>
    <s v="Win"/>
    <n v="3"/>
    <n v="3"/>
    <n v="1.5"/>
    <m/>
  </r>
  <r>
    <x v="1"/>
    <x v="6"/>
    <x v="5"/>
    <s v="25_PG_G20"/>
    <s v="BSI Copenhagen – Kleio Thessaloniki 13-3"/>
    <n v="13"/>
    <n v="3"/>
    <n v="10"/>
    <s v="BSI Copenhagen"/>
    <s v="13-3"/>
    <n v="13"/>
    <n v="3"/>
    <s v="Group"/>
    <s v="Qualifier Group Stage"/>
    <s v="Win"/>
    <n v="3"/>
    <n v="3"/>
    <n v="1.5"/>
    <m/>
  </r>
  <r>
    <x v="1"/>
    <x v="6"/>
    <x v="5"/>
    <s v="25_PG_G04"/>
    <s v="GC Nikšić – BSI Copenhagen 15-9"/>
    <n v="9"/>
    <n v="15"/>
    <n v="-6"/>
    <s v="GC Nikšić"/>
    <s v="15-9"/>
    <n v="15"/>
    <n v="9"/>
    <s v="Group"/>
    <s v="Qualifier Group Stage"/>
    <s v="Loss"/>
    <n v="0"/>
    <n v="0"/>
    <n v="0"/>
    <m/>
  </r>
  <r>
    <x v="1"/>
    <x v="6"/>
    <x v="5"/>
    <s v="25_PG_G08"/>
    <s v="IFAS Stockholm – BSI Copenhagen 2-5"/>
    <n v="5"/>
    <n v="2"/>
    <n v="3"/>
    <s v="IFAS Stockholm"/>
    <s v="2-5"/>
    <n v="2"/>
    <n v="5"/>
    <s v="Group"/>
    <s v="Qualifier Group Stage"/>
    <s v="Win"/>
    <n v="3"/>
    <n v="3"/>
    <n v="1.5"/>
    <m/>
  </r>
  <r>
    <x v="1"/>
    <x v="6"/>
    <x v="5"/>
    <s v="25_PG_G15"/>
    <s v="Nilüfer Buges – BSI Copenhagen 8-4"/>
    <n v="4"/>
    <n v="8"/>
    <n v="-4"/>
    <s v="Nilüfer Buges"/>
    <s v="8-4"/>
    <n v="8"/>
    <n v="4"/>
    <s v="Group"/>
    <s v="Qualifier Group Stage"/>
    <s v="Loss"/>
    <n v="0"/>
    <n v="0"/>
    <n v="0"/>
    <m/>
  </r>
  <r>
    <x v="0"/>
    <x v="3"/>
    <x v="6"/>
    <s v="26_OV_G03"/>
    <s v="ASCND Marseille – CA Cultural 4-8"/>
    <n v="8"/>
    <n v="4"/>
    <n v="4"/>
    <s v="ASCND Marseille"/>
    <s v="4-8"/>
    <n v="4"/>
    <n v="8"/>
    <s v="Group"/>
    <s v="Qualifier Group Stage"/>
    <s v="Win"/>
    <n v="3"/>
    <m/>
    <n v="3"/>
    <n v="1.5"/>
  </r>
  <r>
    <x v="0"/>
    <x v="3"/>
    <x v="6"/>
    <s v="26_OV_G12"/>
    <s v="BSI Copenhagen – CA Cultural 3-7"/>
    <n v="7"/>
    <n v="3"/>
    <n v="4"/>
    <s v="BSI Copenhagen"/>
    <s v="3-7"/>
    <n v="3"/>
    <n v="7"/>
    <s v="Group"/>
    <s v="Qualifier Group Stage"/>
    <s v="Win"/>
    <n v="3"/>
    <m/>
    <n v="3"/>
    <n v="1.5"/>
  </r>
  <r>
    <x v="0"/>
    <x v="3"/>
    <x v="6"/>
    <s v="26_OV_G08"/>
    <s v="CA Cultural – FSBU Gothenburg 10-1"/>
    <n v="10"/>
    <n v="1"/>
    <n v="9"/>
    <s v="CA Cultural"/>
    <s v="10-1"/>
    <n v="10"/>
    <n v="1"/>
    <s v="Group"/>
    <s v="Qualifier Group Stage"/>
    <s v="Win"/>
    <n v="3"/>
    <m/>
    <n v="3"/>
    <n v="1.5"/>
  </r>
  <r>
    <x v="0"/>
    <x v="3"/>
    <x v="6"/>
    <s v="26_OV_G23"/>
    <s v="ASCND Marseille – CA Cultural 5-14"/>
    <n v="14"/>
    <n v="5"/>
    <n v="9"/>
    <s v="ASCND Marseille"/>
    <s v="5-14"/>
    <n v="5"/>
    <n v="14"/>
    <s v="Medal"/>
    <s v="Qualifier QF/SF/Medal"/>
    <s v="Win"/>
    <n v="4.5"/>
    <m/>
    <n v="4.5"/>
    <n v="2.25"/>
  </r>
  <r>
    <x v="0"/>
    <x v="3"/>
    <x v="6"/>
    <s v="26_OV_G15"/>
    <s v="CA Cultural – ASD Omero Bergamo 5-2"/>
    <n v="5"/>
    <n v="2"/>
    <n v="3"/>
    <s v="CA Cultural"/>
    <s v="5-2"/>
    <n v="5"/>
    <n v="2"/>
    <s v="QF"/>
    <s v="Qualifier QF/SF/Medal"/>
    <s v="Win"/>
    <n v="4.5"/>
    <m/>
    <n v="4.5"/>
    <n v="2.25"/>
  </r>
  <r>
    <x v="0"/>
    <x v="3"/>
    <x v="6"/>
    <s v="26_OV_G20"/>
    <s v="CA Cultural – Fen Tigers 6-7"/>
    <n v="6"/>
    <n v="7"/>
    <n v="-1"/>
    <s v="CA Cultural"/>
    <s v="6-7"/>
    <n v="6"/>
    <n v="7"/>
    <s v="SF"/>
    <s v="Qualifier QF/SF/Medal"/>
    <s v="Loss"/>
    <n v="0"/>
    <m/>
    <n v="0"/>
    <n v="0"/>
  </r>
  <r>
    <x v="0"/>
    <x v="2"/>
    <x v="7"/>
    <s v="26_NI_G03"/>
    <s v="Club Fenix – Cankaya 0:10"/>
    <n v="10"/>
    <n v="0"/>
    <n v="10"/>
    <s v="Club Fenix"/>
    <s v="0:10"/>
    <n v="0"/>
    <n v="10"/>
    <s v="Group"/>
    <s v="Qualifier Group Stage"/>
    <s v="Win"/>
    <n v="3"/>
    <m/>
    <n v="3"/>
    <n v="1.5"/>
  </r>
  <r>
    <x v="0"/>
    <x v="2"/>
    <x v="7"/>
    <s v="26_NI_G08"/>
    <s v="Cankaya – GC Nikšić 16-6"/>
    <n v="16"/>
    <n v="6"/>
    <n v="10"/>
    <s v="Cankaya"/>
    <s v="16-6"/>
    <n v="16"/>
    <n v="6"/>
    <s v="Group"/>
    <s v="Qualifier Group Stage"/>
    <s v="Win"/>
    <n v="3"/>
    <m/>
    <n v="3"/>
    <n v="1.5"/>
  </r>
  <r>
    <x v="0"/>
    <x v="2"/>
    <x v="7"/>
    <s v="26_NI_G12"/>
    <s v="Old Power – Cankaya 11-6"/>
    <n v="6"/>
    <n v="11"/>
    <n v="-5"/>
    <s v="Old Power"/>
    <s v="11-6"/>
    <n v="11"/>
    <n v="6"/>
    <s v="Group"/>
    <s v="Qualifier Group Stage"/>
    <s v="Loss"/>
    <n v="0"/>
    <m/>
    <n v="0"/>
    <n v="0"/>
  </r>
  <r>
    <x v="0"/>
    <x v="2"/>
    <x v="7"/>
    <s v="26_NI_G14"/>
    <s v="Cankaya – Kleio Thessaloniki 10-0"/>
    <n v="10"/>
    <n v="0"/>
    <n v="10"/>
    <s v="Cankaya"/>
    <s v="10-0"/>
    <n v="10"/>
    <n v="0"/>
    <s v="QF"/>
    <s v="Qualifier QF/SF/Medal"/>
    <s v="Win"/>
    <n v="4.5"/>
    <m/>
    <n v="4.5"/>
    <n v="2.25"/>
  </r>
  <r>
    <x v="0"/>
    <x v="2"/>
    <x v="7"/>
    <s v="26_NI_G18"/>
    <s v="Nilüfer Buges – Cankaya 13-4"/>
    <n v="4"/>
    <n v="13"/>
    <n v="-9"/>
    <s v="Nilüfer Buges"/>
    <s v="13-4"/>
    <n v="13"/>
    <n v="4"/>
    <s v="SF"/>
    <s v="Qualifier QF/SF/Medal"/>
    <s v="Loss"/>
    <n v="0"/>
    <m/>
    <n v="0"/>
    <n v="0"/>
  </r>
  <r>
    <x v="0"/>
    <x v="2"/>
    <x v="7"/>
    <s v="26_NI_G23"/>
    <s v="Cankaya – GC Nikšić 12-4"/>
    <n v="12"/>
    <n v="4"/>
    <n v="8"/>
    <s v="Cankaya"/>
    <s v="12-4"/>
    <n v="12"/>
    <n v="4"/>
    <s v="Medal"/>
    <s v="Qualifier QF/SF/Medal"/>
    <s v="Win"/>
    <n v="4.5"/>
    <m/>
    <n v="4.5"/>
    <n v="2.25"/>
  </r>
  <r>
    <x v="0"/>
    <x v="2"/>
    <x v="8"/>
    <s v="26_NI_G03"/>
    <s v="Club Fenix – Cankaya 0:10"/>
    <n v="0"/>
    <n v="10"/>
    <n v="-10"/>
    <s v="Club Fenix"/>
    <s v="0:10"/>
    <n v="0"/>
    <n v="10"/>
    <s v="Group"/>
    <s v="Qualifier Group Stage"/>
    <s v="Loss"/>
    <n v="0"/>
    <m/>
    <n v="0"/>
    <n v="0"/>
  </r>
  <r>
    <x v="0"/>
    <x v="2"/>
    <x v="8"/>
    <s v="26_NI_G07"/>
    <s v="Old Power – Club Fenix 14-4"/>
    <n v="4"/>
    <n v="14"/>
    <n v="-10"/>
    <s v="Old Power"/>
    <s v="14-4"/>
    <n v="14"/>
    <n v="4"/>
    <s v="Group"/>
    <s v="Qualifier Group Stage"/>
    <s v="Loss"/>
    <n v="0"/>
    <m/>
    <n v="0"/>
    <n v="0"/>
  </r>
  <r>
    <x v="0"/>
    <x v="2"/>
    <x v="8"/>
    <s v="26_NI_G11"/>
    <s v="Club Fenix – GC Nikšić 4-14"/>
    <n v="4"/>
    <n v="14"/>
    <n v="-10"/>
    <s v="Club Fenix"/>
    <s v="4-14"/>
    <n v="4"/>
    <n v="14"/>
    <s v="Group"/>
    <s v="Qualifier Group Stage"/>
    <s v="Loss"/>
    <n v="0"/>
    <m/>
    <n v="0"/>
    <n v="0"/>
  </r>
  <r>
    <x v="0"/>
    <x v="2"/>
    <x v="8"/>
    <s v="26_NI_G13"/>
    <s v="Nilüfer Buges – Club Fenix 12-2"/>
    <n v="2"/>
    <n v="12"/>
    <n v="-10"/>
    <s v="Nilüfer Buges"/>
    <s v="12-2"/>
    <n v="12"/>
    <n v="2"/>
    <s v="QF"/>
    <s v="Qualifier QF/SF/Medal"/>
    <s v="Loss"/>
    <n v="0"/>
    <m/>
    <n v="0"/>
    <n v="0"/>
  </r>
  <r>
    <x v="0"/>
    <x v="2"/>
    <x v="8"/>
    <s v="26_NI_G17"/>
    <s v="Club Fenix – Kleio Thessaloniki 2:11"/>
    <n v="2"/>
    <n v="11"/>
    <n v="-9"/>
    <s v="Club Fenix"/>
    <s v="2:11"/>
    <n v="2"/>
    <n v="11"/>
    <s v="Placement"/>
    <s v="Qualifier Placement"/>
    <s v="Loss"/>
    <n v="0"/>
    <m/>
    <n v="0"/>
    <n v="0"/>
  </r>
  <r>
    <x v="0"/>
    <x v="2"/>
    <x v="8"/>
    <s v="26_NI_G21"/>
    <s v="Club Fenix – GC Nais 6-15"/>
    <n v="6"/>
    <n v="15"/>
    <n v="-9"/>
    <s v="Club Fenix"/>
    <s v="6-15"/>
    <n v="6"/>
    <n v="15"/>
    <s v="Placement"/>
    <s v="Qualifier Placement"/>
    <s v="Loss"/>
    <n v="0"/>
    <m/>
    <n v="0"/>
    <n v="0"/>
  </r>
  <r>
    <x v="2"/>
    <x v="5"/>
    <x v="9"/>
    <s v="25_MS_G11"/>
    <s v="BRUK-BET Termalica Krakow – CSAVH Lyon 9-13"/>
    <n v="13"/>
    <n v="9"/>
    <n v="4"/>
    <s v="BRUK-BET Termalica Krakow"/>
    <s v="9-13"/>
    <n v="9"/>
    <n v="13"/>
    <s v="Group"/>
    <s v="Finals Group Stage"/>
    <s v="Win"/>
    <n v="4.5"/>
    <n v="4.5"/>
    <n v="2.25"/>
    <m/>
  </r>
  <r>
    <x v="2"/>
    <x v="5"/>
    <x v="9"/>
    <s v="25_MS_G17"/>
    <s v="CSAVH Lyon – Näpäjä 5-2"/>
    <n v="5"/>
    <n v="2"/>
    <n v="3"/>
    <s v="CSAVH Lyon"/>
    <s v="5-2"/>
    <n v="5"/>
    <n v="2"/>
    <s v="Group"/>
    <s v="Finals Group Stage"/>
    <s v="Win"/>
    <n v="4.5"/>
    <n v="4.5"/>
    <n v="2.25"/>
    <m/>
  </r>
  <r>
    <x v="2"/>
    <x v="5"/>
    <x v="9"/>
    <s v="25_MS_G31"/>
    <s v="CSAVH Lyon – Nilüfer Buges 8-7"/>
    <n v="8"/>
    <n v="7"/>
    <n v="1"/>
    <s v="CSAVH Lyon"/>
    <s v="8-7"/>
    <n v="8"/>
    <n v="7"/>
    <s v="Placement"/>
    <s v="Finals Placement"/>
    <s v="Win"/>
    <n v="4.5"/>
    <n v="4.5"/>
    <n v="2.25"/>
    <m/>
  </r>
  <r>
    <x v="2"/>
    <x v="5"/>
    <x v="9"/>
    <s v="25_MS_G26"/>
    <s v="NGA Lions – CSAVH Lyon 5-6"/>
    <n v="6"/>
    <n v="5"/>
    <n v="1"/>
    <s v="NGA Lions"/>
    <s v="5-6"/>
    <n v="5"/>
    <n v="6"/>
    <s v="Placement"/>
    <s v="Finals Placement"/>
    <s v="Win"/>
    <n v="4.5"/>
    <n v="4.5"/>
    <n v="2.25"/>
    <m/>
  </r>
  <r>
    <x v="2"/>
    <x v="5"/>
    <x v="9"/>
    <s v="25_MS_G04"/>
    <s v="CSAVH Lyon – RGC Hansa 14-14"/>
    <n v="14"/>
    <n v="14"/>
    <n v="0"/>
    <s v="CSAVH Lyon"/>
    <s v="14-14"/>
    <n v="14"/>
    <n v="14"/>
    <s v="Group"/>
    <s v="Finals Group Stage"/>
    <s v="Draw"/>
    <n v="1.5"/>
    <n v="1.5"/>
    <n v="0.75"/>
    <m/>
  </r>
  <r>
    <x v="2"/>
    <x v="5"/>
    <x v="9"/>
    <s v="25_MS_G23"/>
    <s v="CSAVH Lyon – Ha. Vi. 2 Bruxelles 3-8"/>
    <n v="3"/>
    <n v="8"/>
    <n v="-5"/>
    <s v="CSAVH Lyon"/>
    <s v="3-8"/>
    <n v="3"/>
    <n v="8"/>
    <s v="QF"/>
    <s v="Finals QF/SF/Medal"/>
    <s v="Loss"/>
    <n v="0"/>
    <n v="0"/>
    <n v="0"/>
    <m/>
  </r>
  <r>
    <x v="2"/>
    <x v="5"/>
    <x v="9"/>
    <s v="25_MS_G08"/>
    <s v="NGA Lions – CSAVH Lyon 12-7"/>
    <n v="7"/>
    <n v="12"/>
    <n v="-5"/>
    <s v="NGA Lions"/>
    <s v="12-7"/>
    <n v="12"/>
    <n v="7"/>
    <s v="Group"/>
    <s v="Finals Group Stage"/>
    <s v="Loss"/>
    <n v="0"/>
    <n v="0"/>
    <n v="0"/>
    <m/>
  </r>
  <r>
    <x v="1"/>
    <x v="1"/>
    <x v="9"/>
    <s v="25_PB_G23"/>
    <s v="Fen Tigers – CSAVH Lyon 4-7"/>
    <n v="7"/>
    <n v="4"/>
    <n v="3"/>
    <s v="Fen Tigers"/>
    <s v="4-7"/>
    <n v="4"/>
    <n v="7"/>
    <s v="Medal"/>
    <s v="Qualifier QF/SF/Medal"/>
    <s v="Win"/>
    <n v="4.5"/>
    <n v="4.5"/>
    <n v="2.25"/>
    <m/>
  </r>
  <r>
    <x v="1"/>
    <x v="1"/>
    <x v="9"/>
    <s v="25_PB_G16"/>
    <s v="Sporting CP – CSAVH Lyon 6-8"/>
    <n v="8"/>
    <n v="6"/>
    <n v="2"/>
    <s v="Sporting CP"/>
    <s v="6-8"/>
    <n v="6"/>
    <n v="8"/>
    <s v="QF"/>
    <s v="Qualifier QF/SF/Medal"/>
    <s v="Win"/>
    <n v="4.5"/>
    <n v="4.5"/>
    <n v="2.25"/>
    <m/>
  </r>
  <r>
    <x v="1"/>
    <x v="1"/>
    <x v="9"/>
    <s v="25_PB_G08"/>
    <s v="Fen Tigers – CSAVH Lyon 6-7"/>
    <n v="7"/>
    <n v="6"/>
    <n v="1"/>
    <s v="Fen Tigers"/>
    <s v="6-7"/>
    <n v="6"/>
    <n v="7"/>
    <s v="Group"/>
    <s v="Qualifier Group Stage"/>
    <s v="Win"/>
    <n v="3"/>
    <n v="3"/>
    <n v="1.5"/>
    <m/>
  </r>
  <r>
    <x v="1"/>
    <x v="1"/>
    <x v="9"/>
    <s v="25_PB_G11"/>
    <s v="CSAVH Lyon – Aarhus Goalball 4-8"/>
    <n v="4"/>
    <n v="8"/>
    <n v="-4"/>
    <s v="CSAVH Lyon"/>
    <s v="4-8"/>
    <n v="4"/>
    <n v="8"/>
    <s v="Group"/>
    <s v="Qualifier Group Stage"/>
    <s v="Loss"/>
    <n v="0"/>
    <n v="0"/>
    <n v="0"/>
    <m/>
  </r>
  <r>
    <x v="1"/>
    <x v="1"/>
    <x v="9"/>
    <s v="25_PB_G03"/>
    <s v="CSAVH Lyon – Ha. Vi. 2 Bruxelles 6-12"/>
    <n v="6"/>
    <n v="12"/>
    <n v="-6"/>
    <s v="CSAVH Lyon"/>
    <s v="6-12"/>
    <n v="6"/>
    <n v="12"/>
    <s v="Group"/>
    <s v="Qualifier Group Stage"/>
    <s v="Loss"/>
    <n v="0"/>
    <n v="0"/>
    <n v="0"/>
    <m/>
  </r>
  <r>
    <x v="1"/>
    <x v="1"/>
    <x v="9"/>
    <s v="25_PB_G20"/>
    <s v="Ha. Vi. 2 Bruxelles – CSAVH Lyon 10-4"/>
    <n v="4"/>
    <n v="10"/>
    <n v="-6"/>
    <s v="Ha. Vi. 2 Bruxelles"/>
    <s v="10-4"/>
    <n v="10"/>
    <n v="4"/>
    <s v="SF"/>
    <s v="Qualifier QF/SF/Medal"/>
    <s v="Loss"/>
    <n v="0"/>
    <n v="0"/>
    <n v="0"/>
    <m/>
  </r>
  <r>
    <x v="2"/>
    <x v="5"/>
    <x v="10"/>
    <s v="25_MS_G01"/>
    <s v="GC Nikšić – FC Porto 5-4"/>
    <n v="4"/>
    <n v="5"/>
    <n v="-1"/>
    <s v="GC Nikšić"/>
    <s v="5-4"/>
    <n v="5"/>
    <n v="4"/>
    <s v="Group"/>
    <s v="Finals Group Stage"/>
    <s v="Loss"/>
    <n v="0"/>
    <n v="0"/>
    <n v="0"/>
    <m/>
  </r>
  <r>
    <x v="2"/>
    <x v="5"/>
    <x v="10"/>
    <s v="25_MS_G07"/>
    <s v="FC Porto – Old Power 6-11"/>
    <n v="6"/>
    <n v="11"/>
    <n v="-5"/>
    <s v="FC Porto"/>
    <s v="6-11"/>
    <n v="6"/>
    <n v="11"/>
    <s v="Group"/>
    <s v="Finals Group Stage"/>
    <s v="Loss"/>
    <n v="0"/>
    <n v="0"/>
    <n v="0"/>
    <m/>
  </r>
  <r>
    <x v="2"/>
    <x v="5"/>
    <x v="10"/>
    <s v="25_MS_G14"/>
    <s v="Ha. Vi. 2 Bruxelles – FC Porto 10-5"/>
    <n v="5"/>
    <n v="10"/>
    <n v="-5"/>
    <s v="Ha. Vi. 2 Bruxelles"/>
    <s v="10-5"/>
    <n v="10"/>
    <n v="5"/>
    <s v="Group"/>
    <s v="Finals Group Stage"/>
    <s v="Loss"/>
    <n v="0"/>
    <n v="0"/>
    <n v="0"/>
    <m/>
  </r>
  <r>
    <x v="2"/>
    <x v="5"/>
    <x v="10"/>
    <s v="25_MS_G20"/>
    <s v="FC Porto – Nilüfer Buges 7-11"/>
    <n v="7"/>
    <n v="11"/>
    <n v="-4"/>
    <s v="FC Porto"/>
    <s v="7-11"/>
    <n v="7"/>
    <n v="11"/>
    <s v="Group"/>
    <s v="Finals Group Stage"/>
    <s v="Loss"/>
    <n v="0"/>
    <n v="0"/>
    <n v="0"/>
    <m/>
  </r>
  <r>
    <x v="2"/>
    <x v="5"/>
    <x v="10"/>
    <s v="25_MS_G21"/>
    <s v="FC Porto – Näpäjä 8-7"/>
    <n v="8"/>
    <n v="7"/>
    <n v="1"/>
    <s v="FC Porto"/>
    <s v="8-7"/>
    <n v="8"/>
    <n v="7"/>
    <s v="Placement"/>
    <s v="Finals Placement"/>
    <s v="Win"/>
    <n v="4.5"/>
    <n v="4.5"/>
    <n v="2.25"/>
    <m/>
  </r>
  <r>
    <x v="2"/>
    <x v="5"/>
    <x v="10"/>
    <s v="25_MS_GXX"/>
    <s v="15 extra points; host of Final Stage 2025"/>
    <n v="0"/>
    <n v="0"/>
    <n v="0"/>
    <n v="0"/>
    <n v="0"/>
    <n v="0"/>
    <n v="0"/>
    <s v="N/A"/>
    <s v="Special Points"/>
    <s v="N/A"/>
    <n v="15"/>
    <n v="15"/>
    <n v="7.5"/>
    <m/>
  </r>
  <r>
    <x v="0"/>
    <x v="3"/>
    <x v="10"/>
    <s v="26_OV_G01"/>
    <s v="FC Porto – Fen Tigers 6-6"/>
    <n v="6"/>
    <n v="6"/>
    <n v="0"/>
    <s v="FC Porto"/>
    <s v="6-6"/>
    <n v="6"/>
    <n v="6"/>
    <s v="Group"/>
    <s v="Qualifier Group Stage"/>
    <s v="Draw"/>
    <n v="1"/>
    <m/>
    <n v="1"/>
    <n v="0.5"/>
  </r>
  <r>
    <x v="0"/>
    <x v="3"/>
    <x v="10"/>
    <s v="26_OV_G05"/>
    <s v="SSG Blista Marburg – FC Porto 7-11"/>
    <n v="11"/>
    <n v="7"/>
    <n v="4"/>
    <s v="SSG Blista Marburg"/>
    <s v="7-11"/>
    <n v="7"/>
    <n v="11"/>
    <s v="Group"/>
    <s v="Qualifier Group Stage"/>
    <s v="Win"/>
    <n v="3"/>
    <m/>
    <n v="3"/>
    <n v="1.5"/>
  </r>
  <r>
    <x v="0"/>
    <x v="3"/>
    <x v="10"/>
    <s v="26_OV_G09"/>
    <s v="FC Porto – ASD Omero Bergamo 10-3"/>
    <n v="10"/>
    <n v="3"/>
    <n v="7"/>
    <s v="FC Porto"/>
    <s v="10-3"/>
    <n v="10"/>
    <n v="3"/>
    <s v="Group"/>
    <s v="Qualifier Group Stage"/>
    <s v="Win"/>
    <n v="3"/>
    <m/>
    <n v="3"/>
    <n v="1.5"/>
  </r>
  <r>
    <x v="0"/>
    <x v="3"/>
    <x v="10"/>
    <s v="26_OV_G13"/>
    <s v="FC Porto – FSBU Gothenburg 5-7"/>
    <n v="5"/>
    <n v="7"/>
    <n v="-2"/>
    <s v="FC Porto"/>
    <s v="5-7"/>
    <n v="5"/>
    <n v="7"/>
    <s v="QF"/>
    <s v="Qualifier QF/SF/Medal"/>
    <s v="Loss"/>
    <n v="0"/>
    <m/>
    <n v="0"/>
    <n v="0"/>
  </r>
  <r>
    <x v="0"/>
    <x v="3"/>
    <x v="10"/>
    <s v="26_OV_G17"/>
    <s v="FC Porto – SSG Blista Marburg 9-8"/>
    <n v="9"/>
    <n v="8"/>
    <n v="1"/>
    <s v="FC Porto"/>
    <s v="9-8"/>
    <n v="9"/>
    <n v="8"/>
    <s v="Placement"/>
    <s v="Qualifier Placement"/>
    <s v="Win"/>
    <n v="3"/>
    <m/>
    <n v="3"/>
    <n v="1.5"/>
  </r>
  <r>
    <x v="0"/>
    <x v="3"/>
    <x v="10"/>
    <s v="26_OV_G22"/>
    <s v="FC Porto – ASD Omero Bergamo 6-7"/>
    <n v="6"/>
    <n v="7"/>
    <n v="-1"/>
    <s v="FC Porto"/>
    <s v="6-7"/>
    <n v="6"/>
    <n v="7"/>
    <s v="Placement"/>
    <s v="Qualifier Placement"/>
    <s v="Loss"/>
    <n v="0"/>
    <m/>
    <n v="0"/>
    <n v="0"/>
  </r>
  <r>
    <x v="0"/>
    <x v="3"/>
    <x v="11"/>
    <s v="26_OV_G20"/>
    <s v="CA Cultural – Fen Tigers 6-7"/>
    <n v="7"/>
    <n v="6"/>
    <n v="1"/>
    <s v="CA Cultural"/>
    <s v="6-7"/>
    <n v="6"/>
    <n v="7"/>
    <s v="SF"/>
    <s v="Qualifier QF/SF/Medal"/>
    <s v="Win"/>
    <n v="4.5"/>
    <m/>
    <n v="4.5"/>
    <n v="2.25"/>
  </r>
  <r>
    <x v="0"/>
    <x v="3"/>
    <x v="11"/>
    <s v="26_OV_G01"/>
    <s v="FC Porto – Fen Tigers 6-6"/>
    <n v="6"/>
    <n v="6"/>
    <n v="0"/>
    <s v="FC Porto"/>
    <s v="6-6"/>
    <n v="6"/>
    <n v="6"/>
    <s v="Group"/>
    <s v="Qualifier Group Stage"/>
    <s v="Draw"/>
    <n v="1"/>
    <m/>
    <n v="1"/>
    <n v="0.5"/>
  </r>
  <r>
    <x v="0"/>
    <x v="3"/>
    <x v="11"/>
    <s v="26_OV_G06"/>
    <s v="Fen Tigers – ASD Omero Bergamo 7-3"/>
    <n v="7"/>
    <n v="3"/>
    <n v="4"/>
    <s v="Fen Tigers"/>
    <s v="7-3"/>
    <n v="7"/>
    <n v="3"/>
    <s v="Group"/>
    <s v="Qualifier Group Stage"/>
    <s v="Win"/>
    <n v="3"/>
    <m/>
    <n v="3"/>
    <n v="1.5"/>
  </r>
  <r>
    <x v="0"/>
    <x v="3"/>
    <x v="11"/>
    <s v="26_OV_G16"/>
    <s v="Fen Tigers – BSI Copenhagen 6-3"/>
    <n v="6"/>
    <n v="3"/>
    <n v="3"/>
    <s v="Fen Tigers"/>
    <s v="6-3"/>
    <n v="6"/>
    <n v="3"/>
    <s v="QF"/>
    <s v="Qualifier QF/SF/Medal"/>
    <s v="Win"/>
    <n v="4.5"/>
    <m/>
    <n v="4.5"/>
    <n v="2.25"/>
  </r>
  <r>
    <x v="0"/>
    <x v="3"/>
    <x v="11"/>
    <s v="26_OV_G24"/>
    <s v="FSBU Gothenburg – Fen Tigers 10-6"/>
    <n v="6"/>
    <n v="10"/>
    <n v="-4"/>
    <s v="FSBU Gothenburg"/>
    <s v="10-6"/>
    <n v="10"/>
    <n v="6"/>
    <s v="Medal"/>
    <s v="Qualifier QF/SF/Medal"/>
    <s v="Loss"/>
    <n v="0"/>
    <m/>
    <n v="0"/>
    <n v="0"/>
  </r>
  <r>
    <x v="0"/>
    <x v="3"/>
    <x v="11"/>
    <s v="26_OV_G10"/>
    <s v="SSG Blista Marburg – Fen Tigers 9-1"/>
    <n v="1"/>
    <n v="9"/>
    <n v="-8"/>
    <s v="SSG Blista Marburg"/>
    <s v="9-1"/>
    <n v="9"/>
    <n v="1"/>
    <s v="Group"/>
    <s v="Qualifier Group Stage"/>
    <s v="Loss"/>
    <n v="0"/>
    <m/>
    <n v="0"/>
    <n v="0"/>
  </r>
  <r>
    <x v="1"/>
    <x v="1"/>
    <x v="11"/>
    <s v="25_PB_G23"/>
    <s v="Fen Tigers – CSAVH Lyon 4-7"/>
    <n v="4"/>
    <n v="7"/>
    <n v="-3"/>
    <s v="Fen Tigers"/>
    <s v="4-7"/>
    <n v="4"/>
    <n v="7"/>
    <s v="Medal"/>
    <s v="Qualifier QF/SF/Medal"/>
    <s v="Loss"/>
    <n v="0"/>
    <n v="0"/>
    <n v="0"/>
    <m/>
  </r>
  <r>
    <x v="1"/>
    <x v="1"/>
    <x v="11"/>
    <s v="25_PB_G08"/>
    <s v="Fen Tigers – CSAVH Lyon 6-7"/>
    <n v="6"/>
    <n v="7"/>
    <n v="-1"/>
    <s v="Fen Tigers"/>
    <s v="6-7"/>
    <n v="6"/>
    <n v="7"/>
    <s v="Group"/>
    <s v="Qualifier Group Stage"/>
    <s v="Loss"/>
    <n v="0"/>
    <n v="0"/>
    <n v="0"/>
    <m/>
  </r>
  <r>
    <x v="1"/>
    <x v="1"/>
    <x v="11"/>
    <s v="25_PB_G12"/>
    <s v="Ha. Vi. 2 Bruxelles – Fen Tigers 11-7"/>
    <n v="7"/>
    <n v="11"/>
    <n v="-4"/>
    <s v="Ha. Vi. 2 Bruxelles"/>
    <s v="11-7"/>
    <n v="11"/>
    <n v="7"/>
    <s v="Group"/>
    <s v="Qualifier Group Stage"/>
    <s v="Loss"/>
    <n v="0"/>
    <n v="0"/>
    <n v="0"/>
    <m/>
  </r>
  <r>
    <x v="1"/>
    <x v="1"/>
    <x v="11"/>
    <s v="25_PB_G18"/>
    <s v="Old Power – Fen Tigers 8-5"/>
    <n v="5"/>
    <n v="8"/>
    <n v="-3"/>
    <s v="Old Power"/>
    <s v="8-5"/>
    <n v="8"/>
    <n v="5"/>
    <s v="SF"/>
    <s v="Qualifier QF/SF/Medal"/>
    <s v="Loss"/>
    <n v="0"/>
    <n v="0"/>
    <n v="0"/>
    <m/>
  </r>
  <r>
    <x v="1"/>
    <x v="1"/>
    <x v="11"/>
    <s v="25_PB_G04"/>
    <s v="Aarhus Goalball – Fen Tigers 6-11"/>
    <n v="11"/>
    <n v="6"/>
    <n v="5"/>
    <s v="Aarhus Goalball"/>
    <s v="6-11"/>
    <n v="6"/>
    <n v="11"/>
    <s v="Group"/>
    <s v="Qualifier Group Stage"/>
    <s v="Win"/>
    <n v="3"/>
    <n v="3"/>
    <n v="1.5"/>
    <m/>
  </r>
  <r>
    <x v="1"/>
    <x v="1"/>
    <x v="11"/>
    <s v="25_PB_G14"/>
    <s v="Fen Tigers – Northern Allstars 6-3"/>
    <n v="6"/>
    <n v="3"/>
    <n v="3"/>
    <s v="Fen Tigers"/>
    <s v="6-3"/>
    <n v="6"/>
    <n v="3"/>
    <s v="QF"/>
    <s v="Qualifier QF/SF/Medal"/>
    <s v="Win"/>
    <n v="4.5"/>
    <n v="4.5"/>
    <n v="2.25"/>
    <m/>
  </r>
  <r>
    <x v="0"/>
    <x v="3"/>
    <x v="12"/>
    <s v="26_OV_G11"/>
    <s v="ASCND Marseille – FSBU Gothenburg 9-11"/>
    <n v="11"/>
    <n v="9"/>
    <n v="2"/>
    <s v="ASCND Marseille"/>
    <s v="9-11"/>
    <n v="9"/>
    <n v="11"/>
    <s v="Group"/>
    <s v="Qualifier Group Stage"/>
    <s v="Win"/>
    <n v="3"/>
    <m/>
    <n v="3"/>
    <n v="1.5"/>
  </r>
  <r>
    <x v="0"/>
    <x v="3"/>
    <x v="12"/>
    <s v="26_OV_G08"/>
    <s v="CA Cultural – FSBU Gothenburg 10-1"/>
    <n v="1"/>
    <n v="10"/>
    <n v="-9"/>
    <s v="CA Cultural"/>
    <s v="10-1"/>
    <n v="10"/>
    <n v="1"/>
    <s v="Group"/>
    <s v="Qualifier Group Stage"/>
    <s v="Loss"/>
    <n v="0"/>
    <m/>
    <n v="0"/>
    <n v="0"/>
  </r>
  <r>
    <x v="0"/>
    <x v="3"/>
    <x v="12"/>
    <s v="26_OV_G13"/>
    <s v="FC Porto – FSBU Gothenburg 5-7"/>
    <n v="7"/>
    <n v="5"/>
    <n v="2"/>
    <s v="FC Porto"/>
    <s v="5-7"/>
    <n v="5"/>
    <n v="7"/>
    <s v="QF"/>
    <s v="Qualifier QF/SF/Medal"/>
    <s v="Win"/>
    <n v="4.5"/>
    <m/>
    <n v="4.5"/>
    <n v="2.25"/>
  </r>
  <r>
    <x v="0"/>
    <x v="3"/>
    <x v="12"/>
    <s v="26_OV_G18"/>
    <s v="FSBU Gothenburg – ASCND Marseille 8-3"/>
    <n v="8"/>
    <n v="3"/>
    <n v="5"/>
    <s v="FSBU Gothenburg"/>
    <s v="8-3"/>
    <n v="8"/>
    <n v="3"/>
    <s v="SF"/>
    <s v="Qualifier QF/SF/Medal"/>
    <s v="Win"/>
    <n v="4.5"/>
    <m/>
    <n v="4.5"/>
    <n v="2.25"/>
  </r>
  <r>
    <x v="0"/>
    <x v="3"/>
    <x v="12"/>
    <s v="26_OV_G04"/>
    <s v="FSBU Gothenburg – BSI Copenhagen 3-5"/>
    <n v="3"/>
    <n v="5"/>
    <n v="-2"/>
    <s v="FSBU Gothenburg"/>
    <s v="3-5"/>
    <n v="3"/>
    <n v="5"/>
    <s v="Group"/>
    <s v="Qualifier Group Stage"/>
    <s v="Loss"/>
    <n v="0"/>
    <m/>
    <n v="0"/>
    <n v="0"/>
  </r>
  <r>
    <x v="0"/>
    <x v="3"/>
    <x v="12"/>
    <s v="26_OV_G24"/>
    <s v="FSBU Gothenburg – Fen Tigers 10-6"/>
    <n v="10"/>
    <n v="6"/>
    <n v="4"/>
    <s v="FSBU Gothenburg"/>
    <s v="10-6"/>
    <n v="10"/>
    <n v="6"/>
    <s v="Medal"/>
    <s v="Qualifier QF/SF/Medal"/>
    <s v="Win"/>
    <n v="4.5"/>
    <m/>
    <n v="4.5"/>
    <n v="2.25"/>
  </r>
  <r>
    <x v="1"/>
    <x v="4"/>
    <x v="12"/>
    <s v="25_RO_G02"/>
    <s v="ASD Omero Bergamo – FSBU Gothenburg 4:12"/>
    <n v="12"/>
    <n v="4"/>
    <n v="8"/>
    <s v="ASD Omero Bergamo"/>
    <s v="4:12"/>
    <n v="4"/>
    <n v="12"/>
    <s v="Group"/>
    <s v="Qualifier Group Stage"/>
    <s v="Win"/>
    <n v="3"/>
    <n v="3"/>
    <n v="1.5"/>
    <m/>
  </r>
  <r>
    <x v="1"/>
    <x v="4"/>
    <x v="12"/>
    <s v="25_RO_G06"/>
    <s v="FSBU Gothenburg – Invasport Ukraine 1:8"/>
    <n v="1"/>
    <n v="8"/>
    <n v="-7"/>
    <s v="FSBU Gothenburg"/>
    <s v="1:8"/>
    <n v="1"/>
    <n v="8"/>
    <s v="Group"/>
    <s v="Qualifier Group Stage"/>
    <s v="Loss"/>
    <n v="0"/>
    <n v="0"/>
    <n v="0"/>
    <m/>
  </r>
  <r>
    <x v="1"/>
    <x v="4"/>
    <x v="12"/>
    <s v="25_RO_G22"/>
    <s v="FSBU Gothenburg – Invasport Ukraine 3:2"/>
    <n v="3"/>
    <n v="2"/>
    <n v="1"/>
    <s v="FSBU Gothenburg"/>
    <s v="3:2"/>
    <n v="3"/>
    <n v="2"/>
    <s v="Placement"/>
    <s v="Qualifier Placement"/>
    <s v="Win"/>
    <n v="3"/>
    <n v="3"/>
    <n v="1.5"/>
    <m/>
  </r>
  <r>
    <x v="1"/>
    <x v="4"/>
    <x v="12"/>
    <s v="25_RO_G17"/>
    <s v="GC Perun – FSBU Gothenburg 7:14"/>
    <n v="14"/>
    <n v="7"/>
    <n v="7"/>
    <s v="GC Perun"/>
    <s v="7:14"/>
    <n v="7"/>
    <n v="14"/>
    <s v="Placement"/>
    <s v="Qualifier Placement"/>
    <s v="Win"/>
    <n v="3"/>
    <n v="3"/>
    <n v="1.5"/>
    <m/>
  </r>
  <r>
    <x v="1"/>
    <x v="4"/>
    <x v="12"/>
    <s v="25_RO_G10"/>
    <s v="RGC Hansa – FSBU Gothenburg 13:3"/>
    <n v="3"/>
    <n v="13"/>
    <n v="-10"/>
    <s v="RGC Hansa"/>
    <s v="13:3"/>
    <n v="13"/>
    <n v="3"/>
    <s v="Group"/>
    <s v="Qualifier Group Stage"/>
    <s v="Loss"/>
    <n v="0"/>
    <n v="0"/>
    <n v="0"/>
    <m/>
  </r>
  <r>
    <x v="1"/>
    <x v="4"/>
    <x v="12"/>
    <s v="25_RO_G14"/>
    <s v="SSG Blista Marburg – FSBU Gothenburg 10:5"/>
    <n v="5"/>
    <n v="10"/>
    <n v="-5"/>
    <s v="SSG Blista Marburg"/>
    <s v="10:5"/>
    <n v="10"/>
    <n v="5"/>
    <s v="QF"/>
    <s v="Qualifier QF/SF/Medal"/>
    <s v="Loss"/>
    <n v="0"/>
    <n v="0"/>
    <n v="0"/>
    <m/>
  </r>
  <r>
    <x v="3"/>
    <x v="7"/>
    <x v="13"/>
    <s v="26_BW_GXX"/>
    <s v="15 extra points; host of Final Stage 2026"/>
    <n v="0"/>
    <n v="0"/>
    <n v="0"/>
    <n v="0"/>
    <n v="0"/>
    <n v="0"/>
    <n v="0"/>
    <s v="N/A"/>
    <s v="Special Points"/>
    <s v="N/A"/>
    <n v="15"/>
    <m/>
    <n v="15"/>
    <n v="7.5"/>
  </r>
  <r>
    <x v="1"/>
    <x v="1"/>
    <x v="13"/>
    <s v="25_PB_G01"/>
    <s v="Northern Allstars – Füchse Berlin 14-4"/>
    <n v="4"/>
    <n v="14"/>
    <n v="-10"/>
    <s v="Northern Allstars"/>
    <s v="14-4"/>
    <n v="14"/>
    <n v="4"/>
    <s v="Group"/>
    <s v="Qualifier Group Stage"/>
    <s v="Loss"/>
    <n v="0"/>
    <n v="0"/>
    <n v="0"/>
    <m/>
  </r>
  <r>
    <x v="1"/>
    <x v="1"/>
    <x v="13"/>
    <s v="25_PB_G05"/>
    <s v="Füchse Berlin – Old Power 6-13"/>
    <n v="6"/>
    <n v="13"/>
    <n v="-7"/>
    <s v="Füchse Berlin"/>
    <s v="6-13"/>
    <n v="6"/>
    <n v="13"/>
    <s v="Group"/>
    <s v="Qualifier Group Stage"/>
    <s v="Loss"/>
    <n v="0"/>
    <n v="0"/>
    <n v="0"/>
    <m/>
  </r>
  <r>
    <x v="1"/>
    <x v="1"/>
    <x v="13"/>
    <s v="25_PB_G10"/>
    <s v="Füchse Berlin – Sporting CP 1-11"/>
    <n v="1"/>
    <n v="11"/>
    <n v="-10"/>
    <s v="Füchse Berlin"/>
    <s v="1-11"/>
    <n v="1"/>
    <n v="11"/>
    <s v="Group"/>
    <s v="Qualifier Group Stage"/>
    <s v="Loss"/>
    <n v="0"/>
    <n v="0"/>
    <n v="0"/>
    <m/>
  </r>
  <r>
    <x v="1"/>
    <x v="1"/>
    <x v="13"/>
    <s v="25_PB_G15"/>
    <s v="Ha. Vi. 2 Bruxelles – Füchse Berlin 10-3"/>
    <n v="3"/>
    <n v="10"/>
    <n v="-7"/>
    <s v="Ha. Vi. 2 Bruxelles"/>
    <s v="10-3"/>
    <n v="10"/>
    <n v="3"/>
    <s v="QF"/>
    <s v="Qualifier QF/SF/Medal"/>
    <s v="Loss"/>
    <n v="0"/>
    <n v="0"/>
    <n v="0"/>
    <m/>
  </r>
  <r>
    <x v="1"/>
    <x v="1"/>
    <x v="13"/>
    <s v="25_PB_G19"/>
    <s v="Füchse Berlin – Sporting CP 6-11"/>
    <n v="6"/>
    <n v="11"/>
    <n v="-5"/>
    <s v="Füchse Berlin"/>
    <s v="6-11"/>
    <n v="6"/>
    <n v="11"/>
    <s v="Placement"/>
    <s v="Qualifier Placement"/>
    <s v="Loss"/>
    <n v="0"/>
    <n v="0"/>
    <n v="0"/>
    <m/>
  </r>
  <r>
    <x v="1"/>
    <x v="1"/>
    <x v="13"/>
    <s v="25_PB_G21"/>
    <s v="Northern Allstars – Füchse Berlin 11-1"/>
    <n v="1"/>
    <n v="11"/>
    <n v="-10"/>
    <s v="Northern Allstars"/>
    <s v="11-1"/>
    <n v="11"/>
    <n v="1"/>
    <s v="Placement"/>
    <s v="Qualifier Placement"/>
    <s v="Loss"/>
    <n v="0"/>
    <n v="0"/>
    <n v="0"/>
    <m/>
  </r>
  <r>
    <x v="0"/>
    <x v="2"/>
    <x v="14"/>
    <s v="26_NI_G21"/>
    <s v="Club Fenix – GC Nais 6-15"/>
    <n v="15"/>
    <n v="6"/>
    <n v="9"/>
    <s v="Club Fenix"/>
    <s v="6-15"/>
    <n v="6"/>
    <n v="15"/>
    <s v="Placement"/>
    <s v="Qualifier Placement"/>
    <s v="Win"/>
    <n v="3"/>
    <m/>
    <n v="3"/>
    <n v="1.5"/>
  </r>
  <r>
    <x v="0"/>
    <x v="2"/>
    <x v="14"/>
    <s v="26_NI_G10"/>
    <s v="GC Nais – Aisti Sport 1-11"/>
    <n v="1"/>
    <n v="11"/>
    <n v="-10"/>
    <s v="GC Nais"/>
    <s v="1-11"/>
    <n v="1"/>
    <n v="11"/>
    <s v="Group"/>
    <s v="Qualifier Group Stage"/>
    <s v="Loss"/>
    <n v="0"/>
    <m/>
    <n v="0"/>
    <n v="0"/>
  </r>
  <r>
    <x v="0"/>
    <x v="2"/>
    <x v="14"/>
    <s v="26_NI_G19"/>
    <s v="GC Nais – Aisti Sport 3-13"/>
    <n v="3"/>
    <n v="13"/>
    <n v="-10"/>
    <s v="GC Nais"/>
    <s v="3-13"/>
    <n v="3"/>
    <n v="13"/>
    <s v="Placement"/>
    <s v="Qualifier Placement"/>
    <s v="Loss"/>
    <n v="0"/>
    <m/>
    <n v="0"/>
    <n v="0"/>
  </r>
  <r>
    <x v="0"/>
    <x v="2"/>
    <x v="14"/>
    <s v="26_NI_G05"/>
    <s v="GC Nais – Nilüfer Buges 3-13"/>
    <n v="3"/>
    <n v="13"/>
    <n v="-10"/>
    <s v="GC Nais"/>
    <s v="3-13"/>
    <n v="3"/>
    <n v="13"/>
    <s v="Group"/>
    <s v="Qualifier Group Stage"/>
    <s v="Loss"/>
    <n v="0"/>
    <m/>
    <n v="0"/>
    <n v="0"/>
  </r>
  <r>
    <x v="0"/>
    <x v="2"/>
    <x v="14"/>
    <s v="26_NI_G02"/>
    <s v="Kleio Thessaloniki – GC Nais 7-7"/>
    <n v="7"/>
    <n v="7"/>
    <n v="0"/>
    <s v="Kleio Thessaloniki"/>
    <s v="7-7"/>
    <n v="7"/>
    <n v="7"/>
    <s v="Group"/>
    <s v="Qualifier Group Stage"/>
    <s v="Draw"/>
    <n v="1"/>
    <m/>
    <n v="1"/>
    <n v="0.5"/>
  </r>
  <r>
    <x v="0"/>
    <x v="2"/>
    <x v="14"/>
    <s v="26_NI_G15"/>
    <s v="Old Power – GC Nais 14-5"/>
    <n v="5"/>
    <n v="14"/>
    <n v="-9"/>
    <s v="Old Power"/>
    <s v="14-5"/>
    <n v="14"/>
    <n v="5"/>
    <s v="QF"/>
    <s v="Qualifier QF/SF/Medal"/>
    <s v="Loss"/>
    <n v="0"/>
    <m/>
    <n v="0"/>
    <n v="0"/>
  </r>
  <r>
    <x v="1"/>
    <x v="6"/>
    <x v="14"/>
    <s v="25_PG_G01"/>
    <s v="BSI Copenhagen – GC Nais 14-8"/>
    <n v="8"/>
    <n v="14"/>
    <n v="-6"/>
    <s v="BSI Copenhagen"/>
    <s v="14-8"/>
    <n v="14"/>
    <n v="8"/>
    <s v="Group"/>
    <s v="Qualifier Group Stage"/>
    <s v="Loss"/>
    <n v="0"/>
    <n v="0"/>
    <n v="0"/>
    <m/>
  </r>
  <r>
    <x v="1"/>
    <x v="6"/>
    <x v="14"/>
    <s v="25_PG_G21"/>
    <s v="GC Nais – Bruk-Bet Termalica Krakow 2-12"/>
    <n v="2"/>
    <n v="12"/>
    <n v="-10"/>
    <s v="GC Nais"/>
    <s v="2-12"/>
    <n v="2"/>
    <n v="12"/>
    <s v="Group"/>
    <s v="Qualifier Placement"/>
    <s v="Loss"/>
    <n v="0"/>
    <n v="0"/>
    <n v="0"/>
    <m/>
  </r>
  <r>
    <x v="1"/>
    <x v="6"/>
    <x v="14"/>
    <s v="25_PG_G05"/>
    <s v="GC Nais – IFAS Stockholm 2-12"/>
    <n v="2"/>
    <n v="12"/>
    <n v="-10"/>
    <s v="GC Nais"/>
    <s v="2-12"/>
    <n v="2"/>
    <n v="12"/>
    <s v="Group"/>
    <s v="Qualifier Group Stage"/>
    <s v="Loss"/>
    <n v="0"/>
    <n v="0"/>
    <n v="0"/>
    <m/>
  </r>
  <r>
    <x v="1"/>
    <x v="6"/>
    <x v="14"/>
    <s v="25_PG_G09"/>
    <s v="GC Nais – Nilüfer Buges 7-13"/>
    <n v="7"/>
    <n v="13"/>
    <n v="-6"/>
    <s v="GC Nais"/>
    <s v="7-13"/>
    <n v="7"/>
    <n v="13"/>
    <s v="Group"/>
    <s v="Qualifier Group Stage"/>
    <s v="Loss"/>
    <n v="0"/>
    <n v="0"/>
    <n v="0"/>
    <m/>
  </r>
  <r>
    <x v="1"/>
    <x v="6"/>
    <x v="14"/>
    <s v="25_PG_G13"/>
    <s v="GC Nikšić – GC Nais 13-7"/>
    <n v="7"/>
    <n v="13"/>
    <n v="-6"/>
    <s v="GC Nikšić"/>
    <s v="13-7"/>
    <n v="13"/>
    <n v="7"/>
    <s v="Group"/>
    <s v="Qualifier Group Stage"/>
    <s v="Loss"/>
    <n v="0"/>
    <n v="0"/>
    <n v="0"/>
    <m/>
  </r>
  <r>
    <x v="1"/>
    <x v="6"/>
    <x v="14"/>
    <s v="25_PG_G17"/>
    <s v="Kleio Thessaloniki – GC Nais 11-1"/>
    <n v="1"/>
    <n v="11"/>
    <n v="-10"/>
    <s v="Kleio Thessaloniki"/>
    <s v="11-1"/>
    <n v="11"/>
    <n v="1"/>
    <s v="Group"/>
    <s v="Qualifier Group Stage"/>
    <s v="Loss"/>
    <n v="0"/>
    <n v="0"/>
    <n v="0"/>
    <m/>
  </r>
  <r>
    <x v="2"/>
    <x v="5"/>
    <x v="15"/>
    <s v="25_MS_G27"/>
    <s v="GC Nikšić – Ha. Vi. 2 Bruxelles 5-10"/>
    <n v="5"/>
    <n v="10"/>
    <n v="-5"/>
    <s v="GC Nikšić"/>
    <s v="5-10"/>
    <n v="5"/>
    <n v="10"/>
    <s v="SF"/>
    <s v="Finals QF/SF/Medal"/>
    <s v="Loss"/>
    <n v="0"/>
    <n v="0"/>
    <n v="0"/>
    <m/>
  </r>
  <r>
    <x v="2"/>
    <x v="5"/>
    <x v="15"/>
    <s v="25_MS_G32"/>
    <s v="GC Nikšić – BRUK-BET Termalica Krakow Ot. 10-9"/>
    <n v="10"/>
    <n v="9"/>
    <n v="1"/>
    <s v="GC Nikšić"/>
    <s v="10-9"/>
    <n v="10"/>
    <n v="9"/>
    <s v="Medal"/>
    <s v="Finals QF/SF/Medal in OT or Extra Throws"/>
    <s v="Win"/>
    <n v="4"/>
    <n v="4"/>
    <n v="2"/>
    <m/>
  </r>
  <r>
    <x v="2"/>
    <x v="5"/>
    <x v="15"/>
    <s v="25_MS_G01"/>
    <s v="GC Nikšić – FC Porto 5-4"/>
    <n v="5"/>
    <n v="4"/>
    <n v="1"/>
    <s v="GC Nikšić"/>
    <s v="5-4"/>
    <n v="5"/>
    <n v="4"/>
    <s v="Group"/>
    <s v="Finals Group Stage"/>
    <s v="Win"/>
    <n v="4.5"/>
    <n v="4.5"/>
    <n v="2.25"/>
    <m/>
  </r>
  <r>
    <x v="2"/>
    <x v="5"/>
    <x v="15"/>
    <s v="25_MS_G12"/>
    <s v="GC Nikšić – Old Power 11-10"/>
    <n v="11"/>
    <n v="10"/>
    <n v="1"/>
    <s v="GC Nikšić"/>
    <s v="11-10"/>
    <n v="11"/>
    <n v="10"/>
    <s v="Group"/>
    <s v="Finals Group Stage"/>
    <s v="Win"/>
    <n v="4.5"/>
    <n v="4.5"/>
    <n v="2.25"/>
    <m/>
  </r>
  <r>
    <x v="2"/>
    <x v="5"/>
    <x v="15"/>
    <s v="25_MS_G05"/>
    <s v="Ha. Vi. 2 Bruxelles – GC Nikšić 10-15"/>
    <n v="15"/>
    <n v="10"/>
    <n v="5"/>
    <s v="Ha. Vi. 2 Bruxelles"/>
    <s v="10-15"/>
    <n v="10"/>
    <n v="15"/>
    <s v="Group"/>
    <s v="Finals Group Stage"/>
    <s v="Win"/>
    <n v="4.5"/>
    <n v="4.5"/>
    <n v="2.25"/>
    <m/>
  </r>
  <r>
    <x v="2"/>
    <x v="5"/>
    <x v="15"/>
    <s v="25_MS_G16"/>
    <s v="Nilüfer Buges – GC Nikšić 6-9"/>
    <n v="9"/>
    <n v="6"/>
    <n v="3"/>
    <s v="Nilüfer Buges"/>
    <s v="6-9"/>
    <n v="6"/>
    <n v="9"/>
    <s v="Group"/>
    <s v="Finals Group Stage"/>
    <s v="Win"/>
    <n v="4.5"/>
    <n v="4.5"/>
    <n v="2.25"/>
    <m/>
  </r>
  <r>
    <x v="2"/>
    <x v="5"/>
    <x v="15"/>
    <s v="25_MS_G22"/>
    <s v="GC Nikšić – NGA Lions 11-1"/>
    <n v="11"/>
    <n v="1"/>
    <n v="10"/>
    <s v="GC Nikšić"/>
    <s v="11-1"/>
    <n v="11"/>
    <n v="1"/>
    <s v="QF"/>
    <s v="Finals QF/SF/Medal"/>
    <s v="Win"/>
    <n v="6"/>
    <n v="6"/>
    <n v="3"/>
    <m/>
  </r>
  <r>
    <x v="0"/>
    <x v="2"/>
    <x v="15"/>
    <s v="26_NI_G23"/>
    <s v="Cankaya – GC Nikšić 12-4"/>
    <n v="4"/>
    <n v="12"/>
    <n v="-8"/>
    <s v="Cankaya"/>
    <s v="12-4"/>
    <n v="12"/>
    <n v="4"/>
    <s v="Medal"/>
    <s v="Qualifier QF/SF/Medal"/>
    <s v="Loss"/>
    <n v="0"/>
    <m/>
    <n v="0"/>
    <n v="0"/>
  </r>
  <r>
    <x v="0"/>
    <x v="2"/>
    <x v="15"/>
    <s v="26_NI_G08"/>
    <s v="Cankaya – GC Nikšić 16-6"/>
    <n v="6"/>
    <n v="16"/>
    <n v="-10"/>
    <s v="Cankaya"/>
    <s v="16-6"/>
    <n v="16"/>
    <n v="6"/>
    <s v="Group"/>
    <s v="Qualifier Group Stage"/>
    <s v="Loss"/>
    <n v="0"/>
    <m/>
    <n v="0"/>
    <n v="0"/>
  </r>
  <r>
    <x v="0"/>
    <x v="2"/>
    <x v="15"/>
    <s v="26_NI_G04"/>
    <s v="GC Nikšić – Old Power 5-9"/>
    <n v="5"/>
    <n v="9"/>
    <n v="-4"/>
    <s v="GC Nikšić"/>
    <s v="5-9"/>
    <n v="5"/>
    <n v="9"/>
    <s v="Group"/>
    <s v="Qualifier Group Stage"/>
    <s v="Loss"/>
    <n v="0"/>
    <m/>
    <n v="0"/>
    <n v="0"/>
  </r>
  <r>
    <x v="0"/>
    <x v="2"/>
    <x v="15"/>
    <s v="26_NI_G20"/>
    <s v="Old Power – GC Nikšić 14-4"/>
    <n v="4"/>
    <n v="14"/>
    <n v="-10"/>
    <s v="Old Power"/>
    <s v="14-4"/>
    <n v="14"/>
    <n v="4"/>
    <s v="SF"/>
    <s v="Qualifier QF/SF/Medal"/>
    <s v="Loss"/>
    <n v="0"/>
    <m/>
    <n v="0"/>
    <n v="0"/>
  </r>
  <r>
    <x v="0"/>
    <x v="2"/>
    <x v="15"/>
    <s v="26_NI_G11"/>
    <s v="Club Fenix – GC Nikšić 4-14"/>
    <n v="14"/>
    <n v="4"/>
    <n v="10"/>
    <s v="Club Fenix"/>
    <s v="4-14"/>
    <n v="4"/>
    <n v="14"/>
    <s v="Group"/>
    <s v="Qualifier Group Stage"/>
    <s v="Win"/>
    <n v="3"/>
    <m/>
    <n v="3"/>
    <n v="1.5"/>
  </r>
  <r>
    <x v="0"/>
    <x v="2"/>
    <x v="15"/>
    <s v="26_NI_G16"/>
    <s v="Aisti Sport – GC Nikšić 4-11"/>
    <n v="11"/>
    <n v="4"/>
    <n v="7"/>
    <s v="Aisti Sport"/>
    <s v="4-11"/>
    <n v="4"/>
    <n v="11"/>
    <s v="QF"/>
    <s v="Qualifier QF/SF/Medal"/>
    <s v="Win"/>
    <n v="4.5"/>
    <m/>
    <n v="4.5"/>
    <n v="2.25"/>
  </r>
  <r>
    <x v="1"/>
    <x v="6"/>
    <x v="15"/>
    <s v="25_PG_G07"/>
    <s v="Bruk-Bet Termalica Krakow – GC Nikšić 9-4"/>
    <n v="4"/>
    <n v="9"/>
    <n v="-5"/>
    <s v="Bruk-Bet Termalica Krakow"/>
    <s v="9-4"/>
    <n v="9"/>
    <n v="4"/>
    <s v="Group"/>
    <s v="Qualifier Group Stage"/>
    <s v="Loss"/>
    <n v="0"/>
    <n v="0"/>
    <n v="0"/>
    <m/>
  </r>
  <r>
    <x v="1"/>
    <x v="6"/>
    <x v="15"/>
    <s v="25_PG_G19"/>
    <s v="GC Nikšić – Nilüfer Buges 5-7"/>
    <n v="5"/>
    <n v="7"/>
    <n v="-2"/>
    <s v="GC Nikšić"/>
    <s v="5-7"/>
    <n v="5"/>
    <n v="7"/>
    <s v="Group"/>
    <s v="Qualifier Placement"/>
    <s v="Loss"/>
    <n v="0"/>
    <n v="0"/>
    <n v="0"/>
    <m/>
  </r>
  <r>
    <x v="1"/>
    <x v="6"/>
    <x v="15"/>
    <s v="25_PG_GXX"/>
    <s v="No QF/SF or Medals. 3rd Place = +1.5 Pts to Compensate"/>
    <n v="0"/>
    <n v="0"/>
    <n v="0"/>
    <n v="0"/>
    <n v="0"/>
    <n v="0"/>
    <n v="0"/>
    <s v="Group"/>
    <s v="Special Points"/>
    <s v="N/A"/>
    <n v="1.5"/>
    <n v="1.5"/>
    <n v="0.75"/>
    <m/>
  </r>
  <r>
    <x v="1"/>
    <x v="6"/>
    <x v="15"/>
    <s v="25_PG_G04"/>
    <s v="GC Nikšić – BSI Copenhagen 15-9"/>
    <n v="15"/>
    <n v="9"/>
    <n v="6"/>
    <s v="GC Nikšić"/>
    <s v="15-9"/>
    <n v="15"/>
    <n v="9"/>
    <s v="Group"/>
    <s v="Qualifier Group Stage"/>
    <s v="Win"/>
    <n v="3"/>
    <n v="3"/>
    <n v="1.5"/>
    <m/>
  </r>
  <r>
    <x v="1"/>
    <x v="6"/>
    <x v="15"/>
    <s v="25_PG_G13"/>
    <s v="GC Nikšić – GC Nais 13-7"/>
    <n v="13"/>
    <n v="7"/>
    <n v="6"/>
    <s v="GC Nikšić"/>
    <s v="13-7"/>
    <n v="13"/>
    <n v="7"/>
    <s v="Group"/>
    <s v="Qualifier Group Stage"/>
    <s v="Win"/>
    <n v="3"/>
    <n v="3"/>
    <n v="1.5"/>
    <m/>
  </r>
  <r>
    <x v="1"/>
    <x v="6"/>
    <x v="15"/>
    <s v="25_PG_G10"/>
    <s v="Kleio Thessaloniki – GC Nikšić 3-13"/>
    <n v="13"/>
    <n v="3"/>
    <n v="10"/>
    <s v="Kleio Thessaloniki"/>
    <s v="3-13"/>
    <n v="3"/>
    <n v="13"/>
    <s v="Group"/>
    <s v="Qualifier Group Stage"/>
    <s v="Win"/>
    <n v="3"/>
    <n v="3"/>
    <n v="1.5"/>
    <m/>
  </r>
  <r>
    <x v="1"/>
    <x v="6"/>
    <x v="15"/>
    <s v="25_PG_G16"/>
    <s v="IFAS Stockholm – GC Nikšić 4-7"/>
    <n v="7"/>
    <n v="4"/>
    <n v="3"/>
    <s v="IFAS Stockholm"/>
    <s v="4-7"/>
    <n v="4"/>
    <n v="7"/>
    <s v="Group"/>
    <s v="Qualifier QF/SF/Medal"/>
    <s v="Win"/>
    <n v="4.5"/>
    <n v="4.5"/>
    <n v="2.25"/>
    <m/>
  </r>
  <r>
    <x v="1"/>
    <x v="4"/>
    <x v="16"/>
    <s v="25_RO_G03"/>
    <s v="NGA Lions – GC Perun 17:7"/>
    <n v="7"/>
    <n v="17"/>
    <n v="-10"/>
    <s v="NGA Lions"/>
    <s v="17:7"/>
    <n v="17"/>
    <n v="7"/>
    <s v="Group"/>
    <s v="Qualifier Group Stage"/>
    <s v="Loss"/>
    <n v="0"/>
    <n v="0"/>
    <n v="0"/>
    <m/>
  </r>
  <r>
    <x v="1"/>
    <x v="4"/>
    <x v="16"/>
    <s v="25_RO_G07"/>
    <s v="GC Perun – Näpäjä 2:10"/>
    <n v="2"/>
    <n v="10"/>
    <n v="-8"/>
    <s v="GC Perun"/>
    <s v="2:10"/>
    <n v="2"/>
    <n v="10"/>
    <s v="Group"/>
    <s v="Qualifier Group Stage"/>
    <s v="Loss"/>
    <n v="0"/>
    <n v="0"/>
    <n v="0"/>
    <m/>
  </r>
  <r>
    <x v="1"/>
    <x v="4"/>
    <x v="16"/>
    <s v="25_RO_G12"/>
    <s v="GC Perun – SSG Blista Marburg 1:11"/>
    <n v="1"/>
    <n v="11"/>
    <n v="-10"/>
    <s v="GC Perun"/>
    <s v="1:11"/>
    <n v="1"/>
    <n v="11"/>
    <s v="Group"/>
    <s v="Qualifier Group Stage"/>
    <s v="Loss"/>
    <n v="0"/>
    <n v="0"/>
    <n v="0"/>
    <m/>
  </r>
  <r>
    <x v="1"/>
    <x v="4"/>
    <x v="16"/>
    <s v="25_RO_G13"/>
    <s v="RGC Hansa – GC Perun 10:0"/>
    <n v="0"/>
    <n v="10"/>
    <n v="-10"/>
    <s v="RGC Hansa"/>
    <s v="10:0"/>
    <n v="10"/>
    <n v="0"/>
    <s v="QF"/>
    <s v="Qualifier QF/SF/Medal"/>
    <s v="Loss"/>
    <n v="0"/>
    <n v="0"/>
    <n v="0"/>
    <m/>
  </r>
  <r>
    <x v="1"/>
    <x v="4"/>
    <x v="16"/>
    <s v="25_RO_G17"/>
    <s v="GC Perun – FSBU Gothenburg 7:14"/>
    <n v="7"/>
    <n v="14"/>
    <n v="-7"/>
    <s v="GC Perun"/>
    <s v="7:14"/>
    <n v="7"/>
    <n v="14"/>
    <s v="Placement"/>
    <s v="Qualifier Placement"/>
    <s v="Loss"/>
    <n v="0"/>
    <n v="0"/>
    <n v="0"/>
    <m/>
  </r>
  <r>
    <x v="1"/>
    <x v="4"/>
    <x v="16"/>
    <s v="25_RO_G21"/>
    <s v="GC Perun – ASD Omero Bergamo 3:13"/>
    <n v="3"/>
    <n v="13"/>
    <n v="-10"/>
    <s v="GC Perun"/>
    <s v="3:13"/>
    <n v="3"/>
    <n v="13"/>
    <s v="Placement"/>
    <s v="Qualifier Placement"/>
    <s v="Loss"/>
    <n v="0"/>
    <n v="0"/>
    <n v="0"/>
    <m/>
  </r>
  <r>
    <x v="0"/>
    <x v="0"/>
    <x v="17"/>
    <s v="26_BA_G15"/>
    <s v="Aarhus Goalball – Ha. Vi. 2 Bruxelles 9-1"/>
    <n v="1"/>
    <n v="9"/>
    <n v="-8"/>
    <s v="Aarhus Goalball"/>
    <s v="9-1"/>
    <n v="9"/>
    <n v="1"/>
    <s v="QF"/>
    <s v="Qualifier QF/SF/Medal"/>
    <s v="Loss"/>
    <n v="0"/>
    <m/>
    <n v="0"/>
    <n v="0"/>
  </r>
  <r>
    <x v="0"/>
    <x v="0"/>
    <x v="17"/>
    <s v="26_BA_G02"/>
    <s v="Ha. Vi. 2 Bruxelles – RGC Hansa 7-14"/>
    <n v="7"/>
    <n v="14"/>
    <n v="-7"/>
    <s v="Ha. Vi. 2 Bruxelles"/>
    <s v="7-14"/>
    <n v="7"/>
    <n v="14"/>
    <s v="Group"/>
    <s v="Qualifier Group Stage"/>
    <s v="Loss"/>
    <n v="0"/>
    <m/>
    <n v="0"/>
    <n v="0"/>
  </r>
  <r>
    <x v="0"/>
    <x v="0"/>
    <x v="17"/>
    <s v="26_BA_G09"/>
    <s v="Näpäjä – Ha. Vi. 2 Bruxelles 3-2"/>
    <n v="2"/>
    <n v="3"/>
    <n v="-1"/>
    <s v="Näpäjä"/>
    <s v="3-2"/>
    <n v="3"/>
    <n v="2"/>
    <s v="Group"/>
    <s v="Qualifier Group Stage"/>
    <s v="Loss"/>
    <n v="0"/>
    <m/>
    <n v="0"/>
    <n v="0"/>
  </r>
  <r>
    <x v="0"/>
    <x v="0"/>
    <x v="17"/>
    <s v="26_BA_G06"/>
    <s v="ONCE Catalunya – Ha. Vi. 2 Bruxelles 9-4"/>
    <n v="4"/>
    <n v="9"/>
    <n v="-5"/>
    <s v="ONCE Catalunya"/>
    <s v="9-4"/>
    <n v="9"/>
    <n v="4"/>
    <s v="Group"/>
    <s v="Qualifier Group Stage"/>
    <s v="Loss"/>
    <n v="0"/>
    <m/>
    <n v="0"/>
    <n v="0"/>
  </r>
  <r>
    <x v="0"/>
    <x v="0"/>
    <x v="17"/>
    <s v="26_BA_G22"/>
    <s v="Sporting – Ha. vi. 2 Bruxelles 12-9"/>
    <n v="9"/>
    <n v="12"/>
    <n v="-3"/>
    <s v="Sporting"/>
    <s v="12-9"/>
    <n v="12"/>
    <n v="9"/>
    <s v="Placement"/>
    <s v="Qualifier Placement"/>
    <s v="Loss"/>
    <n v="0"/>
    <m/>
    <n v="0"/>
    <n v="0"/>
  </r>
  <r>
    <x v="0"/>
    <x v="0"/>
    <x v="17"/>
    <s v="26_BA_G19"/>
    <s v="Ha. vi. 2 Bruxelles – Northern Allstars OT 10-9"/>
    <n v="10"/>
    <n v="9"/>
    <n v="1"/>
    <s v="Ha. vi. 2 Bruxelles"/>
    <s v="10-9"/>
    <n v="10"/>
    <n v="9"/>
    <s v="Placement"/>
    <s v="Qualifier Placement in OT or Extra Throws"/>
    <s v="Win"/>
    <n v="2"/>
    <m/>
    <n v="2"/>
    <n v="1"/>
  </r>
  <r>
    <x v="2"/>
    <x v="5"/>
    <x v="17"/>
    <s v="25_MS_G05"/>
    <s v="Ha. Vi. 2 Bruxelles – GC Nikšić 10-15"/>
    <n v="10"/>
    <n v="15"/>
    <n v="-5"/>
    <s v="Ha. Vi. 2 Bruxelles"/>
    <s v="10-15"/>
    <n v="10"/>
    <n v="15"/>
    <s v="Group"/>
    <s v="Finals Group Stage"/>
    <s v="Loss"/>
    <n v="0"/>
    <n v="0"/>
    <n v="0"/>
    <m/>
  </r>
  <r>
    <x v="2"/>
    <x v="5"/>
    <x v="17"/>
    <s v="25_MS_G18"/>
    <s v="Old Power – Ha. Vi. 2 Bruxelles 13-8"/>
    <n v="8"/>
    <n v="13"/>
    <n v="-5"/>
    <s v="Old Power"/>
    <s v="13-8"/>
    <n v="13"/>
    <n v="8"/>
    <s v="Group"/>
    <s v="Finals Group Stage"/>
    <s v="Loss"/>
    <n v="0"/>
    <n v="0"/>
    <n v="0"/>
    <m/>
  </r>
  <r>
    <x v="2"/>
    <x v="5"/>
    <x v="17"/>
    <s v="25_MS_G14"/>
    <s v="Ha. Vi. 2 Bruxelles – FC Porto 10-5"/>
    <n v="10"/>
    <n v="5"/>
    <n v="5"/>
    <s v="Ha. Vi. 2 Bruxelles"/>
    <s v="10-5"/>
    <n v="10"/>
    <n v="5"/>
    <s v="Group"/>
    <s v="Finals Group Stage"/>
    <s v="Win"/>
    <n v="4.5"/>
    <n v="4.5"/>
    <n v="2.25"/>
    <m/>
  </r>
  <r>
    <x v="2"/>
    <x v="5"/>
    <x v="17"/>
    <s v="25_MS_G09"/>
    <s v="Nilüfer Buges – Ha. Vi. 2 Bruxelles 3-6"/>
    <n v="6"/>
    <n v="3"/>
    <n v="3"/>
    <s v="Nilüfer Buges"/>
    <s v="3-6"/>
    <n v="3"/>
    <n v="6"/>
    <s v="Group"/>
    <s v="Finals Group Stage"/>
    <s v="Win"/>
    <n v="4.5"/>
    <n v="4.5"/>
    <n v="2.25"/>
    <m/>
  </r>
  <r>
    <x v="2"/>
    <x v="5"/>
    <x v="17"/>
    <s v="25_MS_G23"/>
    <s v="CSAVH Lyon – Ha. Vi. 2 Bruxelles 3-8"/>
    <n v="8"/>
    <n v="3"/>
    <n v="5"/>
    <s v="CSAVH Lyon"/>
    <s v="3-8"/>
    <n v="3"/>
    <n v="8"/>
    <s v="QF"/>
    <s v="Finals QF/SF/Medal"/>
    <s v="Win"/>
    <n v="6"/>
    <n v="6"/>
    <n v="3"/>
    <m/>
  </r>
  <r>
    <x v="2"/>
    <x v="5"/>
    <x v="17"/>
    <s v="25_MS_G27"/>
    <s v="GC Nikšić – Ha. Vi. 2 Bruxelles 5-10"/>
    <n v="10"/>
    <n v="5"/>
    <n v="5"/>
    <s v="GC Nikšić"/>
    <s v="5-10"/>
    <n v="5"/>
    <n v="10"/>
    <s v="SF"/>
    <s v="Finals QF/SF/Medal"/>
    <s v="Win"/>
    <n v="6"/>
    <n v="6"/>
    <n v="3"/>
    <m/>
  </r>
  <r>
    <x v="2"/>
    <x v="5"/>
    <x v="17"/>
    <s v="25_MS_G33"/>
    <s v="Ha. Vi. 2 Bruxelles – RGC Hansa 11-8"/>
    <n v="11"/>
    <n v="8"/>
    <n v="3"/>
    <s v="Ha. Vi. 2 Bruxelles"/>
    <s v="11-8"/>
    <n v="11"/>
    <n v="8"/>
    <s v="Medal"/>
    <s v="Finals QF/SF/Medal"/>
    <s v="Win"/>
    <n v="6"/>
    <n v="6"/>
    <n v="3"/>
    <m/>
  </r>
  <r>
    <x v="1"/>
    <x v="1"/>
    <x v="17"/>
    <s v="25_PB_G03"/>
    <s v="CSAVH Lyon – Ha. Vi. 2 Bruxelles 6-12"/>
    <n v="12"/>
    <n v="6"/>
    <n v="6"/>
    <s v="CSAVH Lyon"/>
    <s v="6-12"/>
    <n v="6"/>
    <n v="12"/>
    <s v="Group"/>
    <s v="Qualifier Group Stage"/>
    <s v="Win"/>
    <n v="3"/>
    <n v="3"/>
    <n v="1.5"/>
    <m/>
  </r>
  <r>
    <x v="1"/>
    <x v="1"/>
    <x v="17"/>
    <s v="25_PB_G07"/>
    <s v="Ha. Vi. 2 Bruxelles – Aarhus Goalball  15-7"/>
    <n v="15"/>
    <n v="7"/>
    <n v="8"/>
    <s v="Ha. Vi. 2 Bruxelles"/>
    <s v="15-7"/>
    <n v="15"/>
    <n v="7"/>
    <s v="Group"/>
    <s v="Qualifier Group Stage"/>
    <s v="Win"/>
    <n v="3"/>
    <n v="3"/>
    <n v="1.5"/>
    <m/>
  </r>
  <r>
    <x v="1"/>
    <x v="1"/>
    <x v="17"/>
    <s v="25_PB_G12"/>
    <s v="Ha. Vi. 2 Bruxelles – Fen Tigers 11-7"/>
    <n v="11"/>
    <n v="7"/>
    <n v="4"/>
    <s v="Ha. Vi. 2 Bruxelles"/>
    <s v="11-7"/>
    <n v="11"/>
    <n v="7"/>
    <s v="Group"/>
    <s v="Qualifier Group Stage"/>
    <s v="Win"/>
    <n v="3"/>
    <n v="3"/>
    <n v="1.5"/>
    <m/>
  </r>
  <r>
    <x v="1"/>
    <x v="1"/>
    <x v="17"/>
    <s v="25_PB_G20"/>
    <s v="Ha. Vi. 2 Bruxelles – CSAVH Lyon 10-4"/>
    <n v="10"/>
    <n v="4"/>
    <n v="6"/>
    <s v="Ha. Vi. 2 Bruxelles"/>
    <s v="10-4"/>
    <n v="10"/>
    <n v="4"/>
    <s v="SF"/>
    <s v="Qualifier QF/SF/Medal"/>
    <s v="Win"/>
    <n v="4.5"/>
    <n v="4.5"/>
    <n v="2.25"/>
    <m/>
  </r>
  <r>
    <x v="1"/>
    <x v="1"/>
    <x v="17"/>
    <s v="25_PB_G15"/>
    <s v="Ha. Vi. 2 Bruxelles – Füchse Berlin 10-3"/>
    <n v="10"/>
    <n v="3"/>
    <n v="7"/>
    <s v="Ha. Vi. 2 Bruxelles"/>
    <s v="10-3"/>
    <n v="10"/>
    <n v="3"/>
    <s v="QF"/>
    <s v="Qualifier QF/SF/Medal"/>
    <s v="Win"/>
    <n v="4.5"/>
    <n v="4.5"/>
    <n v="2.25"/>
    <m/>
  </r>
  <r>
    <x v="1"/>
    <x v="1"/>
    <x v="17"/>
    <s v="25_PB_G24"/>
    <s v="Old Power – Ha. Vi. 2 Bruxelles 8-10"/>
    <n v="10"/>
    <n v="8"/>
    <n v="2"/>
    <s v="Old Power"/>
    <s v="8-10"/>
    <n v="8"/>
    <n v="10"/>
    <s v="Medal"/>
    <s v="Qualifier QF/SF/Medal"/>
    <s v="Win"/>
    <n v="4.5"/>
    <n v="4.5"/>
    <n v="2.25"/>
    <m/>
  </r>
  <r>
    <x v="1"/>
    <x v="6"/>
    <x v="18"/>
    <s v="25_PG_G02"/>
    <s v="IFAS Stockholm – Kleio Thessaloniki 10-5"/>
    <n v="10"/>
    <n v="5"/>
    <n v="5"/>
    <s v="IFAS Stockholm"/>
    <s v="10-5"/>
    <n v="10"/>
    <n v="5"/>
    <s v="Group"/>
    <s v="Qualifier Group Stage"/>
    <s v="Win"/>
    <n v="3"/>
    <n v="3"/>
    <n v="1.5"/>
    <m/>
  </r>
  <r>
    <x v="1"/>
    <x v="6"/>
    <x v="18"/>
    <s v="25_PG_G05"/>
    <s v="GC Nais – IFAS Stockholm 2-12"/>
    <n v="12"/>
    <n v="2"/>
    <n v="10"/>
    <s v="GC Nais"/>
    <s v="2-12"/>
    <n v="2"/>
    <n v="12"/>
    <s v="Group"/>
    <s v="Qualifier Group Stage"/>
    <s v="Win"/>
    <n v="3"/>
    <n v="3"/>
    <n v="1.5"/>
    <m/>
  </r>
  <r>
    <x v="1"/>
    <x v="6"/>
    <x v="18"/>
    <s v="25_PG_G08"/>
    <s v="IFAS Stockholm – BSI Copenhagen 2-5"/>
    <n v="2"/>
    <n v="5"/>
    <n v="-3"/>
    <s v="IFAS Stockholm"/>
    <s v="2-5"/>
    <n v="2"/>
    <n v="5"/>
    <s v="Group"/>
    <s v="Qualifier Group Stage"/>
    <s v="Loss"/>
    <n v="0"/>
    <n v="0"/>
    <n v="0"/>
    <m/>
  </r>
  <r>
    <x v="1"/>
    <x v="6"/>
    <x v="18"/>
    <s v="25_PG_G12"/>
    <s v="Nilüfer Buges – IFAS Stockholm 3-7"/>
    <n v="7"/>
    <n v="3"/>
    <n v="4"/>
    <s v="Nilüfer Buges"/>
    <s v="3-7"/>
    <n v="3"/>
    <n v="7"/>
    <s v="Group"/>
    <s v="Qualifier Group Stage"/>
    <s v="Win"/>
    <n v="3"/>
    <n v="3"/>
    <n v="1.5"/>
    <m/>
  </r>
  <r>
    <x v="1"/>
    <x v="6"/>
    <x v="18"/>
    <s v="25_PG_G16"/>
    <s v="IFAS Stockholm – GC Nikšić 4-7"/>
    <n v="4"/>
    <n v="7"/>
    <n v="-3"/>
    <s v="IFAS Stockholm"/>
    <s v="4-7"/>
    <n v="4"/>
    <n v="7"/>
    <s v="Group"/>
    <s v="Qualifier QF/SF/Medal"/>
    <s v="Loss"/>
    <n v="0"/>
    <n v="0"/>
    <n v="0"/>
    <m/>
  </r>
  <r>
    <x v="1"/>
    <x v="6"/>
    <x v="18"/>
    <s v="25_PG_G18"/>
    <s v="Bruk-Bet Termalica Krakow – IFAS Stockholm 12-9"/>
    <n v="9"/>
    <n v="12"/>
    <n v="-3"/>
    <s v="Bruk-Bet Termalica Krakow"/>
    <s v="12-9"/>
    <n v="12"/>
    <n v="9"/>
    <s v="Group"/>
    <s v="Qualifier Group Stage"/>
    <s v="Loss"/>
    <n v="0"/>
    <n v="0"/>
    <n v="0"/>
    <m/>
  </r>
  <r>
    <x v="1"/>
    <x v="4"/>
    <x v="19"/>
    <s v="25_RO_G01"/>
    <s v="Invasport Ukraine – RGC Hansa 1:11"/>
    <n v="1"/>
    <n v="11"/>
    <n v="-10"/>
    <s v="Invasport Ukraine"/>
    <s v="1:11"/>
    <n v="1"/>
    <n v="11"/>
    <s v="Group"/>
    <s v="Qualifier Group Stage"/>
    <s v="Loss"/>
    <n v="0"/>
    <n v="0"/>
    <n v="0"/>
    <m/>
  </r>
  <r>
    <x v="1"/>
    <x v="4"/>
    <x v="19"/>
    <s v="25_RO_G06"/>
    <s v="FSBU Gothenburg – Invasport Ukraine 1:8"/>
    <n v="8"/>
    <n v="1"/>
    <n v="7"/>
    <s v="FSBU Gothenburg"/>
    <s v="1:8"/>
    <n v="1"/>
    <n v="8"/>
    <s v="Group"/>
    <s v="Qualifier Group Stage"/>
    <s v="Win"/>
    <n v="3"/>
    <n v="3"/>
    <n v="1.5"/>
    <m/>
  </r>
  <r>
    <x v="1"/>
    <x v="4"/>
    <x v="19"/>
    <s v="25_RO_G09"/>
    <s v="Invasport Ukraine – ASD Omero Bergamo 12:5"/>
    <n v="12"/>
    <n v="5"/>
    <n v="7"/>
    <s v="Invasport Ukraine"/>
    <s v="12:5"/>
    <n v="12"/>
    <n v="5"/>
    <s v="Group"/>
    <s v="Qualifier Group Stage"/>
    <s v="Win"/>
    <n v="3"/>
    <n v="3"/>
    <n v="1.5"/>
    <m/>
  </r>
  <r>
    <x v="1"/>
    <x v="4"/>
    <x v="19"/>
    <s v="25_RO_G16"/>
    <s v="Invasport Ukraine – Näpäjä 2:4"/>
    <n v="2"/>
    <n v="4"/>
    <n v="-2"/>
    <s v="Invasport Ukraine"/>
    <s v="2:4"/>
    <n v="2"/>
    <n v="4"/>
    <s v="QF"/>
    <s v="Qualifier QF/SF/Medal"/>
    <s v="Loss"/>
    <n v="0"/>
    <n v="0"/>
    <n v="0"/>
    <m/>
  </r>
  <r>
    <x v="1"/>
    <x v="4"/>
    <x v="19"/>
    <s v="25_RO_G19"/>
    <s v="ASD Omero Bergamo – Invasport Ukraine 9:11"/>
    <n v="11"/>
    <n v="9"/>
    <n v="2"/>
    <s v="ASD Omero Bergamo"/>
    <s v="9:11"/>
    <n v="9"/>
    <n v="11"/>
    <s v="Placement"/>
    <s v="Qualifier Placement"/>
    <s v="Win"/>
    <n v="3"/>
    <n v="3"/>
    <n v="1.5"/>
    <m/>
  </r>
  <r>
    <x v="1"/>
    <x v="4"/>
    <x v="19"/>
    <s v="25_RO_G22"/>
    <s v="FSBU Gothenburg – Invasport Ukraine 3:2"/>
    <n v="2"/>
    <n v="3"/>
    <n v="-1"/>
    <s v="FSBU Gothenburg"/>
    <s v="3:2"/>
    <n v="3"/>
    <n v="2"/>
    <s v="Placement"/>
    <s v="Qualifier Placement"/>
    <s v="Loss"/>
    <n v="0"/>
    <n v="0"/>
    <n v="0"/>
    <m/>
  </r>
  <r>
    <x v="0"/>
    <x v="2"/>
    <x v="20"/>
    <s v="26_NI_G02"/>
    <s v="Kleio Thessaloniki – GC Nais 7-7"/>
    <n v="7"/>
    <n v="7"/>
    <n v="0"/>
    <s v="Kleio Thessaloniki"/>
    <s v="7-7"/>
    <n v="7"/>
    <n v="7"/>
    <s v="Group"/>
    <s v="Qualifier Group Stage"/>
    <s v="Draw"/>
    <n v="1"/>
    <m/>
    <n v="1"/>
    <n v="0.5"/>
  </r>
  <r>
    <x v="0"/>
    <x v="2"/>
    <x v="20"/>
    <s v="26_NI_G06"/>
    <s v="Aisti Sport – Kleio Thessaloniki 11-4"/>
    <n v="4"/>
    <n v="11"/>
    <n v="-7"/>
    <s v="Aisti Sport"/>
    <s v="11-4"/>
    <n v="11"/>
    <n v="4"/>
    <s v="Group"/>
    <s v="Qualifier Group Stage"/>
    <s v="Loss"/>
    <n v="0"/>
    <m/>
    <n v="0"/>
    <n v="0"/>
  </r>
  <r>
    <x v="0"/>
    <x v="2"/>
    <x v="20"/>
    <s v="26_NI_G09"/>
    <s v="Nilüfer Buges – Kleio Thessaloniki 11-6"/>
    <n v="6"/>
    <n v="11"/>
    <n v="-5"/>
    <s v="Nilüfer Buges"/>
    <s v="11-6"/>
    <n v="11"/>
    <n v="6"/>
    <s v="Group"/>
    <s v="Qualifier Group Stage"/>
    <s v="Loss"/>
    <n v="0"/>
    <m/>
    <n v="0"/>
    <n v="0"/>
  </r>
  <r>
    <x v="0"/>
    <x v="2"/>
    <x v="20"/>
    <s v="26_NI_G14"/>
    <s v="Cankaya – Kleio Thessaloniki 10-0"/>
    <n v="0"/>
    <n v="10"/>
    <n v="-10"/>
    <s v="Cankaya"/>
    <s v="10-0"/>
    <n v="10"/>
    <n v="0"/>
    <s v="QF"/>
    <s v="Qualifier QF/SF/Medal"/>
    <s v="Loss"/>
    <n v="0"/>
    <m/>
    <n v="0"/>
    <n v="0"/>
  </r>
  <r>
    <x v="0"/>
    <x v="2"/>
    <x v="20"/>
    <s v="26_NI_G17"/>
    <s v="Club Fenix – Kleio Thessaloniki 2:11"/>
    <n v="11"/>
    <n v="2"/>
    <n v="9"/>
    <s v="Club Fenix"/>
    <s v="2:11"/>
    <n v="2"/>
    <n v="11"/>
    <s v="Placement"/>
    <s v="Qualifier Placement"/>
    <s v="Win"/>
    <n v="3"/>
    <m/>
    <n v="3"/>
    <n v="1.5"/>
  </r>
  <r>
    <x v="0"/>
    <x v="2"/>
    <x v="20"/>
    <s v="26_NI_G22"/>
    <s v="Kleio Thessaloniki – Aisti Sport 0-6"/>
    <n v="0"/>
    <n v="6"/>
    <n v="-6"/>
    <s v="Kleio Thessaloniki"/>
    <s v="0-6"/>
    <n v="0"/>
    <n v="6"/>
    <s v="Placement"/>
    <s v="Qualifier Placement"/>
    <s v="Loss"/>
    <n v="0"/>
    <m/>
    <n v="0"/>
    <n v="0"/>
  </r>
  <r>
    <x v="1"/>
    <x v="6"/>
    <x v="20"/>
    <s v="25_PG_G02"/>
    <s v="IFAS Stockholm – Kleio Thessaloniki 10-5"/>
    <n v="5"/>
    <n v="10"/>
    <n v="-5"/>
    <s v="IFAS Stockholm"/>
    <s v="10-5"/>
    <n v="10"/>
    <n v="5"/>
    <s v="Group"/>
    <s v="Qualifier Group Stage"/>
    <s v="Loss"/>
    <n v="0"/>
    <n v="0"/>
    <n v="0"/>
    <m/>
  </r>
  <r>
    <x v="1"/>
    <x v="6"/>
    <x v="20"/>
    <s v="25_PG_G06"/>
    <s v="Kleio Thessaloniki – Nilüfer Buges 1-11"/>
    <n v="1"/>
    <n v="11"/>
    <n v="-10"/>
    <s v="Kleio Thessaloniki"/>
    <s v="1-11"/>
    <n v="1"/>
    <n v="11"/>
    <s v="Group"/>
    <s v="Qualifier Group Stage"/>
    <s v="Loss"/>
    <n v="0"/>
    <n v="0"/>
    <n v="0"/>
    <m/>
  </r>
  <r>
    <x v="1"/>
    <x v="6"/>
    <x v="20"/>
    <s v="25_PG_G10"/>
    <s v="Kleio Thessaloniki – GC Nikšić 3-13"/>
    <n v="3"/>
    <n v="13"/>
    <n v="-10"/>
    <s v="Kleio Thessaloniki"/>
    <s v="3-13"/>
    <n v="3"/>
    <n v="13"/>
    <s v="Group"/>
    <s v="Qualifier Group Stage"/>
    <s v="Loss"/>
    <n v="0"/>
    <n v="0"/>
    <n v="0"/>
    <m/>
  </r>
  <r>
    <x v="1"/>
    <x v="6"/>
    <x v="20"/>
    <s v="25_PG_G14"/>
    <s v="Bruk-Bet Termalica Krakow – Kleio Thessaloniki 15-9"/>
    <n v="9"/>
    <n v="15"/>
    <n v="-6"/>
    <s v="Bruk-Bet Termalica Krakow"/>
    <s v="15-9"/>
    <n v="15"/>
    <n v="9"/>
    <s v="Group"/>
    <s v="Qualifier Group Stage"/>
    <s v="Loss"/>
    <n v="0"/>
    <n v="0"/>
    <n v="0"/>
    <m/>
  </r>
  <r>
    <x v="1"/>
    <x v="6"/>
    <x v="20"/>
    <s v="25_PG_G17"/>
    <s v="Kleio Thessaloniki – GC Nais 11-1"/>
    <n v="11"/>
    <n v="1"/>
    <n v="10"/>
    <s v="Kleio Thessaloniki"/>
    <s v="11-1"/>
    <n v="11"/>
    <n v="1"/>
    <s v="Group"/>
    <s v="Qualifier Group Stage"/>
    <s v="Win"/>
    <n v="3"/>
    <n v="3"/>
    <n v="1.5"/>
    <m/>
  </r>
  <r>
    <x v="1"/>
    <x v="6"/>
    <x v="20"/>
    <s v="25_PG_G20"/>
    <s v="BSI Copenhagen – Kleio Thessaloniki 13-3"/>
    <n v="3"/>
    <n v="13"/>
    <n v="-10"/>
    <s v="BSI Copenhagen"/>
    <s v="13-3"/>
    <n v="13"/>
    <n v="3"/>
    <s v="Group"/>
    <s v="Qualifier Group Stage"/>
    <s v="Loss"/>
    <n v="0"/>
    <n v="0"/>
    <n v="0"/>
    <m/>
  </r>
  <r>
    <x v="0"/>
    <x v="0"/>
    <x v="21"/>
    <s v="26_BA_G01"/>
    <s v="Näpäjä – ONCE Catalunya 0-10"/>
    <n v="0"/>
    <n v="10"/>
    <n v="-10"/>
    <s v="Näpäjä"/>
    <s v="0-10"/>
    <n v="0"/>
    <n v="10"/>
    <s v="Group"/>
    <s v="Qualifier Group Stage"/>
    <s v="Loss"/>
    <n v="0"/>
    <m/>
    <n v="0"/>
    <n v="0"/>
  </r>
  <r>
    <x v="0"/>
    <x v="0"/>
    <x v="21"/>
    <s v="26_BA_G05"/>
    <s v="RGC Hansa – Näpäjä 6-3"/>
    <n v="3"/>
    <n v="6"/>
    <n v="-3"/>
    <s v="RGC Hansa"/>
    <s v="6-3"/>
    <n v="6"/>
    <n v="3"/>
    <s v="Group"/>
    <s v="Qualifier Group Stage"/>
    <s v="Loss"/>
    <n v="0"/>
    <m/>
    <n v="0"/>
    <n v="0"/>
  </r>
  <r>
    <x v="0"/>
    <x v="0"/>
    <x v="21"/>
    <s v="26_BA_G14"/>
    <s v="BRUK-BET Termalica Krakow – Näpäjä 10-5"/>
    <n v="5"/>
    <n v="10"/>
    <n v="-5"/>
    <s v="BRUK-BET Termalica Krakow"/>
    <s v="10-5"/>
    <n v="10"/>
    <n v="5"/>
    <s v="QF"/>
    <s v="Qualifier QF/SF/Medal"/>
    <s v="Loss"/>
    <n v="0"/>
    <m/>
    <n v="0"/>
    <n v="0"/>
  </r>
  <r>
    <x v="0"/>
    <x v="0"/>
    <x v="21"/>
    <s v="26_BA_G17"/>
    <s v="Sporting CP – Näpäjä 16-7"/>
    <n v="7"/>
    <n v="16"/>
    <n v="-9"/>
    <s v="Sporting CP"/>
    <s v="16-7"/>
    <n v="16"/>
    <n v="7"/>
    <s v="Placement"/>
    <s v="Qualifier Placement"/>
    <s v="Loss"/>
    <n v="0"/>
    <m/>
    <n v="0"/>
    <n v="0"/>
  </r>
  <r>
    <x v="0"/>
    <x v="0"/>
    <x v="21"/>
    <s v="26_BA_G21"/>
    <s v="Näpäjä – Northern Allstars 1-3"/>
    <n v="1"/>
    <n v="3"/>
    <n v="-2"/>
    <s v="Näpäjä"/>
    <s v="1-3"/>
    <n v="1"/>
    <n v="3"/>
    <s v="Placement"/>
    <s v="Qualifier Placement"/>
    <s v="Loss"/>
    <n v="0"/>
    <m/>
    <n v="0"/>
    <n v="0"/>
  </r>
  <r>
    <x v="0"/>
    <x v="0"/>
    <x v="21"/>
    <s v="26_BA_G09"/>
    <s v="Näpäjä – Ha. Vi. 2 Bruxelles 3-2"/>
    <n v="3"/>
    <n v="2"/>
    <n v="1"/>
    <s v="Näpäjä"/>
    <s v="3-2"/>
    <n v="3"/>
    <n v="2"/>
    <s v="Group"/>
    <s v="Qualifier Group Stage"/>
    <s v="Win"/>
    <n v="3"/>
    <m/>
    <n v="3"/>
    <n v="1.5"/>
  </r>
  <r>
    <x v="2"/>
    <x v="5"/>
    <x v="21"/>
    <s v="25_MS_G06"/>
    <s v="Näpäjä – BRUK-BET Termalica Krakow 7-10"/>
    <n v="7"/>
    <n v="10"/>
    <n v="-3"/>
    <s v="Näpäjä"/>
    <s v="7-10"/>
    <n v="7"/>
    <n v="10"/>
    <s v="Group"/>
    <s v="Finals Group Stage"/>
    <s v="Loss"/>
    <n v="0"/>
    <n v="0"/>
    <n v="0"/>
    <m/>
  </r>
  <r>
    <x v="2"/>
    <x v="5"/>
    <x v="21"/>
    <s v="25_MS_G10"/>
    <s v="RGC Hansa – Näpäjä 9-7"/>
    <n v="7"/>
    <n v="9"/>
    <n v="-2"/>
    <s v="RGC Hansa"/>
    <s v="9-7"/>
    <n v="9"/>
    <n v="7"/>
    <s v="Group"/>
    <s v="Finals Group Stage"/>
    <s v="Loss"/>
    <n v="0"/>
    <n v="0"/>
    <n v="0"/>
    <m/>
  </r>
  <r>
    <x v="2"/>
    <x v="5"/>
    <x v="21"/>
    <s v="25_MS_G17"/>
    <s v="CSAVH Lyon – Näpäjä 5-2"/>
    <n v="2"/>
    <n v="5"/>
    <n v="-3"/>
    <s v="CSAVH Lyon"/>
    <s v="5-2"/>
    <n v="5"/>
    <n v="2"/>
    <s v="Group"/>
    <s v="Finals Group Stage"/>
    <s v="Loss"/>
    <n v="0"/>
    <n v="0"/>
    <n v="0"/>
    <m/>
  </r>
  <r>
    <x v="2"/>
    <x v="5"/>
    <x v="21"/>
    <s v="25_MS_G21"/>
    <s v="FC Porto – Näpäjä 8-7"/>
    <n v="7"/>
    <n v="8"/>
    <n v="-1"/>
    <s v="FC Porto"/>
    <s v="8-7"/>
    <n v="8"/>
    <n v="7"/>
    <s v="Placement"/>
    <s v="Finals Placement"/>
    <s v="Loss"/>
    <n v="0"/>
    <n v="0"/>
    <n v="0"/>
    <m/>
  </r>
  <r>
    <x v="2"/>
    <x v="5"/>
    <x v="21"/>
    <s v="25_MS_G13"/>
    <s v="Näpäjä – NGA Lions 5-5"/>
    <n v="5"/>
    <n v="5"/>
    <n v="0"/>
    <s v="Näpäjä"/>
    <s v="5-5"/>
    <n v="5"/>
    <n v="5"/>
    <s v="Group"/>
    <s v="Finals Group Stage"/>
    <s v="Draw"/>
    <n v="1.5"/>
    <n v="1.5"/>
    <n v="0.75"/>
    <m/>
  </r>
  <r>
    <x v="1"/>
    <x v="4"/>
    <x v="21"/>
    <s v="25_RO_G11"/>
    <s v="NGA Lions – Näpäjä 8:3"/>
    <n v="3"/>
    <n v="8"/>
    <n v="-5"/>
    <s v="NGA Lions"/>
    <s v="8:3"/>
    <n v="8"/>
    <n v="3"/>
    <s v="Group"/>
    <s v="Qualifier Group Stage"/>
    <s v="Loss"/>
    <n v="0"/>
    <n v="0"/>
    <n v="0"/>
    <m/>
  </r>
  <r>
    <x v="1"/>
    <x v="4"/>
    <x v="21"/>
    <s v="25_RO_G04"/>
    <s v="Näpäjä – SSG Blista Marburg 6:6"/>
    <n v="6"/>
    <n v="6"/>
    <n v="0"/>
    <s v="Näpäjä"/>
    <s v="6:6"/>
    <n v="6"/>
    <n v="6"/>
    <s v="Group"/>
    <s v="Qualifier Group Stage"/>
    <s v="Draw"/>
    <n v="1"/>
    <n v="1"/>
    <n v="0.5"/>
    <m/>
  </r>
  <r>
    <x v="1"/>
    <x v="4"/>
    <x v="21"/>
    <s v="25_RO_G24"/>
    <s v="RGC Hansa – Näpäjä 4:4 After over time 5:4"/>
    <n v="4"/>
    <n v="5"/>
    <n v="-1"/>
    <s v="RGC Hansa"/>
    <s v="5:4"/>
    <n v="5"/>
    <n v="4"/>
    <s v="Medal"/>
    <s v="Qualifier QF/SF/Medal in OT or Extra Throws"/>
    <s v="Loss"/>
    <n v="1.5"/>
    <n v="1.5"/>
    <n v="0.75"/>
    <m/>
  </r>
  <r>
    <x v="1"/>
    <x v="4"/>
    <x v="21"/>
    <s v="25_RO_G07"/>
    <s v="GC Perun – Näpäjä 2:10"/>
    <n v="10"/>
    <n v="2"/>
    <n v="8"/>
    <s v="GC Perun"/>
    <s v="2:10"/>
    <n v="2"/>
    <n v="10"/>
    <s v="Group"/>
    <s v="Qualifier Group Stage"/>
    <s v="Win"/>
    <n v="3"/>
    <n v="3"/>
    <n v="1.5"/>
    <m/>
  </r>
  <r>
    <x v="1"/>
    <x v="4"/>
    <x v="21"/>
    <s v="25_RO_G16"/>
    <s v="Invasport Ukraine – Näpäjä 2:4"/>
    <n v="4"/>
    <n v="2"/>
    <n v="2"/>
    <s v="Invasport Ukraine"/>
    <s v="2:4"/>
    <n v="2"/>
    <n v="4"/>
    <s v="QF"/>
    <s v="Qualifier QF/SF/Medal"/>
    <s v="Win"/>
    <n v="4.5"/>
    <n v="4.5"/>
    <n v="2.25"/>
    <m/>
  </r>
  <r>
    <x v="1"/>
    <x v="4"/>
    <x v="21"/>
    <s v="25_RO_G20"/>
    <s v="NGA Lions – Näpäjä 2:4"/>
    <n v="4"/>
    <n v="2"/>
    <n v="2"/>
    <s v="NGA Lions"/>
    <s v="2:4"/>
    <n v="2"/>
    <n v="4"/>
    <s v="SF"/>
    <s v="Qualifier QF/SF/Medal"/>
    <s v="Win"/>
    <n v="4.5"/>
    <n v="4.5"/>
    <n v="2.25"/>
    <m/>
  </r>
  <r>
    <x v="2"/>
    <x v="5"/>
    <x v="22"/>
    <s v="25_MS_G08"/>
    <s v="NGA Lions – CSAVH Lyon 12-7"/>
    <n v="12"/>
    <n v="7"/>
    <n v="5"/>
    <s v="NGA Lions"/>
    <s v="12-7"/>
    <n v="12"/>
    <n v="7"/>
    <s v="Group"/>
    <s v="Finals Group Stage"/>
    <s v="Win"/>
    <n v="4.5"/>
    <n v="4.5"/>
    <n v="2.25"/>
    <m/>
  </r>
  <r>
    <x v="2"/>
    <x v="5"/>
    <x v="22"/>
    <s v="25_MS_G30"/>
    <s v="NGA Lions – Old Power 12-4"/>
    <n v="12"/>
    <n v="4"/>
    <n v="8"/>
    <s v="NGA Lions"/>
    <s v="12-4"/>
    <n v="12"/>
    <n v="4"/>
    <s v="Placement"/>
    <s v="Finals Placement"/>
    <s v="Win"/>
    <n v="4.5"/>
    <n v="4.5"/>
    <n v="2.25"/>
    <m/>
  </r>
  <r>
    <x v="2"/>
    <x v="5"/>
    <x v="22"/>
    <s v="25_MS_G13"/>
    <s v="Näpäjä – NGA Lions 5-5"/>
    <n v="5"/>
    <n v="5"/>
    <n v="0"/>
    <s v="Näpäjä"/>
    <s v="5-5"/>
    <n v="5"/>
    <n v="5"/>
    <s v="Group"/>
    <s v="Finals Group Stage"/>
    <s v="Draw"/>
    <n v="1.5"/>
    <n v="1.5"/>
    <n v="0.75"/>
    <m/>
  </r>
  <r>
    <x v="2"/>
    <x v="5"/>
    <x v="22"/>
    <s v="25_MS_G19"/>
    <s v="NGA Lions – RGC Hansa 5-5"/>
    <n v="5"/>
    <n v="5"/>
    <n v="0"/>
    <s v="NGA Lions"/>
    <s v="5-5"/>
    <n v="5"/>
    <n v="5"/>
    <s v="Group"/>
    <s v="Finals Group Stage"/>
    <s v="Draw"/>
    <n v="1.5"/>
    <n v="1.5"/>
    <n v="0.75"/>
    <m/>
  </r>
  <r>
    <x v="2"/>
    <x v="5"/>
    <x v="22"/>
    <s v="25_MS_G02"/>
    <s v="BRUK-BET Termalica Krakow – NGA Lions 8-5"/>
    <n v="5"/>
    <n v="8"/>
    <n v="-3"/>
    <s v="BRUK-BET Termalica Krakow"/>
    <s v="8-5"/>
    <n v="8"/>
    <n v="5"/>
    <s v="Group"/>
    <s v="Finals Group Stage"/>
    <s v="Loss"/>
    <n v="0"/>
    <n v="0"/>
    <n v="0"/>
    <m/>
  </r>
  <r>
    <x v="2"/>
    <x v="5"/>
    <x v="22"/>
    <s v="25_MS_G22"/>
    <s v="GC Nikšić – NGA Lions 11-1"/>
    <n v="1"/>
    <n v="11"/>
    <n v="-10"/>
    <s v="GC Nikšić"/>
    <s v="11-1"/>
    <n v="11"/>
    <n v="1"/>
    <s v="QF"/>
    <s v="Finals QF/SF/Medal"/>
    <s v="Loss"/>
    <n v="0"/>
    <n v="0"/>
    <n v="0"/>
    <m/>
  </r>
  <r>
    <x v="2"/>
    <x v="5"/>
    <x v="22"/>
    <s v="25_MS_G26"/>
    <s v="NGA Lions – CSAVH Lyon 5-6"/>
    <n v="5"/>
    <n v="6"/>
    <n v="-1"/>
    <s v="NGA Lions"/>
    <s v="5-6"/>
    <n v="5"/>
    <n v="6"/>
    <s v="Placement"/>
    <s v="Finals Placement"/>
    <s v="Loss"/>
    <n v="0"/>
    <n v="0"/>
    <n v="0"/>
    <m/>
  </r>
  <r>
    <x v="1"/>
    <x v="4"/>
    <x v="22"/>
    <s v="25_RO_G23"/>
    <s v="SSG Blista Marburg – NGA Lions 5:15"/>
    <n v="15"/>
    <n v="5"/>
    <n v="10"/>
    <s v="SSG Blista Marburg"/>
    <s v="5:15"/>
    <n v="5"/>
    <n v="15"/>
    <s v="Medal"/>
    <s v="Qualifier QF/SF/Medal"/>
    <s v="Win"/>
    <n v="4.5"/>
    <n v="4.5"/>
    <n v="2.25"/>
    <m/>
  </r>
  <r>
    <x v="1"/>
    <x v="4"/>
    <x v="22"/>
    <s v="25_RO_G03"/>
    <s v="NGA Lions – GC Perun 17:7"/>
    <n v="17"/>
    <n v="7"/>
    <n v="10"/>
    <s v="NGA Lions"/>
    <s v="17:7"/>
    <n v="17"/>
    <n v="7"/>
    <s v="Group"/>
    <s v="Qualifier Group Stage"/>
    <s v="Win"/>
    <n v="3"/>
    <n v="3"/>
    <n v="1.5"/>
    <m/>
  </r>
  <r>
    <x v="1"/>
    <x v="4"/>
    <x v="22"/>
    <s v="25_RO_G08"/>
    <s v="SSG Blista Marburg – NGA Lions 5:8"/>
    <n v="8"/>
    <n v="5"/>
    <n v="3"/>
    <s v="SSG Blista Marburg"/>
    <s v="5:8"/>
    <n v="5"/>
    <n v="8"/>
    <s v="Group"/>
    <s v="Qualifier Group Stage"/>
    <s v="Win"/>
    <n v="3"/>
    <n v="3"/>
    <n v="1.5"/>
    <m/>
  </r>
  <r>
    <x v="1"/>
    <x v="4"/>
    <x v="22"/>
    <s v="25_RO_G11"/>
    <s v="NGA Lions – Näpäjä 8:3"/>
    <n v="8"/>
    <n v="3"/>
    <n v="5"/>
    <s v="NGA Lions"/>
    <s v="8:3"/>
    <n v="8"/>
    <n v="3"/>
    <s v="Group"/>
    <s v="Qualifier Group Stage"/>
    <s v="Win"/>
    <n v="3"/>
    <n v="3"/>
    <n v="1.5"/>
    <m/>
  </r>
  <r>
    <x v="1"/>
    <x v="4"/>
    <x v="22"/>
    <s v="25_RO_G15"/>
    <s v="NGA Lions – ASD Omero Bergamo 4:4 After over time 5:4"/>
    <n v="5"/>
    <n v="4"/>
    <n v="1"/>
    <s v="NGA Lions"/>
    <s v="5:4"/>
    <n v="5"/>
    <n v="4"/>
    <s v="QF"/>
    <s v="Qualifier QF/SF/Medal in OT or Extra Throws"/>
    <s v="Win"/>
    <n v="3"/>
    <n v="3"/>
    <n v="1.5"/>
    <m/>
  </r>
  <r>
    <x v="1"/>
    <x v="4"/>
    <x v="22"/>
    <s v="25_RO_G20"/>
    <s v="NGA Lions – Näpäjä 2:4"/>
    <n v="2"/>
    <n v="4"/>
    <n v="-2"/>
    <s v="NGA Lions"/>
    <s v="2:4"/>
    <n v="2"/>
    <n v="4"/>
    <s v="SF"/>
    <s v="Qualifier QF/SF/Medal"/>
    <s v="Loss"/>
    <n v="0"/>
    <n v="0"/>
    <n v="0"/>
    <m/>
  </r>
  <r>
    <x v="2"/>
    <x v="5"/>
    <x v="23"/>
    <s v="25_MS_G20"/>
    <s v="FC Porto – Nilüfer Buges 7-11"/>
    <n v="11"/>
    <n v="7"/>
    <n v="4"/>
    <s v="FC Porto"/>
    <s v="7-11"/>
    <n v="7"/>
    <n v="11"/>
    <s v="Group"/>
    <s v="Finals Group Stage"/>
    <s v="Win"/>
    <n v="4.5"/>
    <n v="4.5"/>
    <n v="2.25"/>
    <m/>
  </r>
  <r>
    <x v="2"/>
    <x v="5"/>
    <x v="23"/>
    <s v="25_MS_G28"/>
    <s v="Nilüfer Buges – Old Power 10-6"/>
    <n v="10"/>
    <n v="6"/>
    <n v="4"/>
    <s v="Nilüfer Buges"/>
    <s v="10-6"/>
    <n v="10"/>
    <n v="6"/>
    <s v="Placement"/>
    <s v="Finals Placement"/>
    <s v="Win"/>
    <n v="4.5"/>
    <n v="4.5"/>
    <n v="2.25"/>
    <m/>
  </r>
  <r>
    <x v="2"/>
    <x v="5"/>
    <x v="23"/>
    <s v="25_MS_G03"/>
    <s v="Old Power – Nilüfer Buges 8-7"/>
    <n v="7"/>
    <n v="8"/>
    <n v="-1"/>
    <s v="Old Power"/>
    <s v="8-7"/>
    <n v="8"/>
    <n v="7"/>
    <s v="Group"/>
    <s v="Finals Group Stage"/>
    <s v="Loss"/>
    <n v="0"/>
    <n v="0"/>
    <n v="0"/>
    <m/>
  </r>
  <r>
    <x v="2"/>
    <x v="5"/>
    <x v="23"/>
    <s v="25_MS_G09"/>
    <s v="Nilüfer Buges – Ha. Vi. 2 Bruxelles 3-6"/>
    <n v="3"/>
    <n v="6"/>
    <n v="-3"/>
    <s v="Nilüfer Buges"/>
    <s v="3-6"/>
    <n v="3"/>
    <n v="6"/>
    <s v="Group"/>
    <s v="Finals Group Stage"/>
    <s v="Loss"/>
    <n v="0"/>
    <n v="0"/>
    <n v="0"/>
    <m/>
  </r>
  <r>
    <x v="2"/>
    <x v="5"/>
    <x v="23"/>
    <s v="25_MS_G16"/>
    <s v="Nilüfer Buges – GC Nikšić 6-9"/>
    <n v="6"/>
    <n v="9"/>
    <n v="-3"/>
    <s v="Nilüfer Buges"/>
    <s v="6-9"/>
    <n v="6"/>
    <n v="9"/>
    <s v="Group"/>
    <s v="Finals Group Stage"/>
    <s v="Loss"/>
    <n v="0"/>
    <n v="0"/>
    <n v="0"/>
    <m/>
  </r>
  <r>
    <x v="2"/>
    <x v="5"/>
    <x v="23"/>
    <s v="25_MS_G24"/>
    <s v="RGC Hansa – Nilüfer Buges 5-2"/>
    <n v="2"/>
    <n v="5"/>
    <n v="-3"/>
    <s v="RGC Hansa"/>
    <s v="5-2"/>
    <n v="5"/>
    <n v="2"/>
    <s v="QF"/>
    <s v="Finals QF/SF/Medal"/>
    <s v="Loss"/>
    <n v="0"/>
    <n v="0"/>
    <n v="0"/>
    <m/>
  </r>
  <r>
    <x v="2"/>
    <x v="5"/>
    <x v="23"/>
    <s v="25_MS_G31"/>
    <s v="CSAVH Lyon – Nilüfer Buges 8-7"/>
    <n v="7"/>
    <n v="8"/>
    <n v="-1"/>
    <s v="CSAVH Lyon"/>
    <s v="8-7"/>
    <n v="8"/>
    <n v="7"/>
    <s v="Placement"/>
    <s v="Finals Placement"/>
    <s v="Loss"/>
    <n v="0"/>
    <n v="0"/>
    <n v="0"/>
    <m/>
  </r>
  <r>
    <x v="0"/>
    <x v="2"/>
    <x v="23"/>
    <s v="26_NI_G13"/>
    <s v="Nilüfer Buges – Club Fenix 12-2"/>
    <n v="12"/>
    <n v="2"/>
    <n v="10"/>
    <s v="Nilüfer Buges"/>
    <s v="12-2"/>
    <n v="12"/>
    <n v="2"/>
    <s v="QF"/>
    <s v="Qualifier QF/SF/Medal"/>
    <s v="Win"/>
    <n v="4.5"/>
    <m/>
    <n v="4.5"/>
    <n v="2.25"/>
  </r>
  <r>
    <x v="0"/>
    <x v="2"/>
    <x v="23"/>
    <s v="26_NI_G18"/>
    <s v="Nilüfer Buges – Cankaya 13-4"/>
    <n v="13"/>
    <n v="4"/>
    <n v="9"/>
    <s v="Nilüfer Buges"/>
    <s v="13-4"/>
    <n v="13"/>
    <n v="4"/>
    <s v="SF"/>
    <s v="Qualifier QF/SF/Medal"/>
    <s v="Win"/>
    <n v="4.5"/>
    <m/>
    <n v="4.5"/>
    <n v="2.25"/>
  </r>
  <r>
    <x v="0"/>
    <x v="2"/>
    <x v="23"/>
    <s v="26_NI_G01"/>
    <s v="Nilüfer Buges – Aisti Sport 8-2"/>
    <n v="8"/>
    <n v="2"/>
    <n v="6"/>
    <s v="Nilüfer Buges"/>
    <s v="8-2"/>
    <n v="8"/>
    <n v="2"/>
    <s v="Group"/>
    <s v="Qualifier Group Stage"/>
    <s v="Win"/>
    <n v="3"/>
    <m/>
    <n v="3"/>
    <n v="1.5"/>
  </r>
  <r>
    <x v="0"/>
    <x v="2"/>
    <x v="23"/>
    <s v="26_NI_G05"/>
    <s v="GC Nais – Nilüfer Buges 3-13"/>
    <n v="13"/>
    <n v="3"/>
    <n v="10"/>
    <s v="GC Nais"/>
    <s v="3-13"/>
    <n v="3"/>
    <n v="13"/>
    <s v="Group"/>
    <s v="Qualifier Group Stage"/>
    <s v="Win"/>
    <n v="3"/>
    <m/>
    <n v="3"/>
    <n v="1.5"/>
  </r>
  <r>
    <x v="0"/>
    <x v="2"/>
    <x v="23"/>
    <s v="26_NI_G09"/>
    <s v="Nilüfer Buges – Kleio Thessaloniki 11-6"/>
    <n v="11"/>
    <n v="6"/>
    <n v="5"/>
    <s v="Nilüfer Buges"/>
    <s v="11-6"/>
    <n v="11"/>
    <n v="6"/>
    <s v="Group"/>
    <s v="Qualifier Group Stage"/>
    <s v="Win"/>
    <n v="3"/>
    <m/>
    <n v="3"/>
    <n v="1.5"/>
  </r>
  <r>
    <x v="0"/>
    <x v="2"/>
    <x v="23"/>
    <s v="26_NI_G24"/>
    <s v="Nilüfer Buges – Old Power 2-5"/>
    <n v="2"/>
    <n v="5"/>
    <n v="-3"/>
    <s v="Nilüfer Buges"/>
    <s v="2-5"/>
    <n v="2"/>
    <n v="5"/>
    <s v="Medal"/>
    <s v="Qualifier QF/SF/Medal"/>
    <s v="Loss"/>
    <n v="0"/>
    <m/>
    <n v="0"/>
    <n v="0"/>
  </r>
  <r>
    <x v="1"/>
    <x v="6"/>
    <x v="23"/>
    <s v="25_PG_G15"/>
    <s v="Nilüfer Buges – BSI Copenhagen 8-4"/>
    <n v="8"/>
    <n v="4"/>
    <n v="4"/>
    <s v="Nilüfer Buges"/>
    <s v="8-4"/>
    <n v="8"/>
    <n v="4"/>
    <s v="Group"/>
    <s v="Qualifier Group Stage"/>
    <s v="Win"/>
    <n v="3"/>
    <n v="3"/>
    <n v="1.5"/>
    <m/>
  </r>
  <r>
    <x v="1"/>
    <x v="6"/>
    <x v="23"/>
    <s v="25_PG_G06"/>
    <s v="Kleio Thessaloniki – Nilüfer Buges 1-11"/>
    <n v="11"/>
    <n v="1"/>
    <n v="10"/>
    <s v="Kleio Thessaloniki"/>
    <s v="1-11"/>
    <n v="1"/>
    <n v="11"/>
    <s v="Group"/>
    <s v="Qualifier Group Stage"/>
    <s v="Win"/>
    <n v="3"/>
    <n v="3"/>
    <n v="1.5"/>
    <m/>
  </r>
  <r>
    <x v="1"/>
    <x v="6"/>
    <x v="23"/>
    <s v="25_PG_G09"/>
    <s v="GC Nais – Nilüfer Buges 7-13"/>
    <n v="13"/>
    <n v="7"/>
    <n v="6"/>
    <s v="GC Nais"/>
    <s v="7-13"/>
    <n v="7"/>
    <n v="13"/>
    <s v="Group"/>
    <s v="Qualifier Group Stage"/>
    <s v="Win"/>
    <n v="3"/>
    <n v="3"/>
    <n v="1.5"/>
    <m/>
  </r>
  <r>
    <x v="1"/>
    <x v="6"/>
    <x v="23"/>
    <s v="25_PG_G19"/>
    <s v="GC Nikšić – Nilüfer Buges 5-7"/>
    <n v="7"/>
    <n v="5"/>
    <n v="2"/>
    <s v="GC Nikšić"/>
    <s v="5-7"/>
    <n v="5"/>
    <n v="7"/>
    <s v="Group"/>
    <s v="Qualifier Placement"/>
    <s v="Win"/>
    <n v="3"/>
    <n v="3"/>
    <n v="1.5"/>
    <m/>
  </r>
  <r>
    <x v="1"/>
    <x v="6"/>
    <x v="23"/>
    <s v="25_PG_GXX"/>
    <s v="No QF/SF or Medals. 3rd Place = +1.5 Pts to Compensate"/>
    <n v="0"/>
    <n v="0"/>
    <n v="0"/>
    <s v="N/A"/>
    <n v="0"/>
    <n v="0"/>
    <n v="0"/>
    <s v="Group"/>
    <s v="Special Points"/>
    <s v="N/A"/>
    <n v="1.5"/>
    <n v="1.5"/>
    <n v="0.75"/>
    <m/>
  </r>
  <r>
    <x v="1"/>
    <x v="6"/>
    <x v="23"/>
    <s v="25_PG_G12"/>
    <s v="Nilüfer Buges – IFAS Stockholm 3-7"/>
    <n v="3"/>
    <n v="7"/>
    <n v="-4"/>
    <s v="Nilüfer Buges"/>
    <s v="3-7"/>
    <n v="3"/>
    <n v="7"/>
    <s v="Group"/>
    <s v="Qualifier Group Stage"/>
    <s v="Loss"/>
    <n v="0"/>
    <n v="0"/>
    <n v="0"/>
    <m/>
  </r>
  <r>
    <x v="1"/>
    <x v="6"/>
    <x v="23"/>
    <s v="25_PG_G03"/>
    <s v="Nilüfer Buges – Bruk-Bet Termalica Krakow 5-12"/>
    <n v="5"/>
    <n v="12"/>
    <n v="-7"/>
    <s v="Nilüfer Buges"/>
    <s v="5-12"/>
    <n v="5"/>
    <n v="12"/>
    <s v="Group"/>
    <s v="Qualifier Group Stage"/>
    <s v="Loss"/>
    <n v="0"/>
    <n v="0"/>
    <n v="0"/>
    <m/>
  </r>
  <r>
    <x v="0"/>
    <x v="0"/>
    <x v="24"/>
    <s v="26_BA_G03"/>
    <s v="Northern Allstars – Sporting CP 6-5"/>
    <n v="6"/>
    <n v="5"/>
    <n v="1"/>
    <s v="Northern Allstars"/>
    <s v="6-5"/>
    <n v="6"/>
    <n v="5"/>
    <s v="Group"/>
    <s v="Qualifier Group Stage"/>
    <s v="Win"/>
    <n v="3"/>
    <m/>
    <n v="3"/>
    <n v="1.5"/>
  </r>
  <r>
    <x v="0"/>
    <x v="0"/>
    <x v="24"/>
    <s v="26_BA_G21"/>
    <s v="Näpäjä – Northern Allstars 1-3"/>
    <n v="3"/>
    <n v="1"/>
    <n v="2"/>
    <s v="Näpäjä"/>
    <s v="1-3"/>
    <n v="1"/>
    <n v="3"/>
    <s v="Placement"/>
    <s v="Qualifier Placement"/>
    <s v="Win"/>
    <n v="3"/>
    <m/>
    <n v="3"/>
    <n v="1.5"/>
  </r>
  <r>
    <x v="0"/>
    <x v="0"/>
    <x v="24"/>
    <s v="26_BA_G19"/>
    <s v="Ha. vi. 2 Bruxelles – Northern Allstars 10-9 (after extra throws), 6-6"/>
    <n v="6"/>
    <n v="6"/>
    <n v="0"/>
    <s v="Ha. vi. 2 Bruxelles"/>
    <s v="6-6"/>
    <n v="6"/>
    <n v="6"/>
    <s v="Placement"/>
    <s v="Qualifier Placement in OT or Extra Throws"/>
    <s v="Loss"/>
    <n v="1"/>
    <m/>
    <n v="1"/>
    <n v="0.5"/>
  </r>
  <r>
    <x v="0"/>
    <x v="0"/>
    <x v="24"/>
    <s v="26_BA_G07"/>
    <s v="BRUK-BET Termalica Krakow – Northern Allstars 15-9"/>
    <n v="9"/>
    <n v="15"/>
    <n v="-6"/>
    <s v="BRUK-BET Termalica Krakow"/>
    <s v="15-9"/>
    <n v="15"/>
    <n v="9"/>
    <s v="Group"/>
    <s v="Qualifier Group Stage"/>
    <s v="Loss"/>
    <n v="0"/>
    <m/>
    <n v="0"/>
    <n v="0"/>
  </r>
  <r>
    <x v="0"/>
    <x v="0"/>
    <x v="24"/>
    <s v="26_BA_G11"/>
    <s v="Northern Allstars – Aarhus Goalball 4-5"/>
    <n v="4"/>
    <n v="5"/>
    <n v="-1"/>
    <s v="Northern Allstars"/>
    <s v="4-5"/>
    <n v="4"/>
    <n v="5"/>
    <s v="Group"/>
    <s v="Qualifier Group Stage"/>
    <s v="Loss"/>
    <n v="0"/>
    <m/>
    <n v="0"/>
    <n v="0"/>
  </r>
  <r>
    <x v="0"/>
    <x v="0"/>
    <x v="24"/>
    <s v="26_BA_G16"/>
    <s v="ONCE Catalunya – Northern Allstars 9-8"/>
    <n v="8"/>
    <n v="9"/>
    <n v="-1"/>
    <s v="ONCE Catalunya"/>
    <s v="9-8"/>
    <n v="9"/>
    <n v="8"/>
    <s v="QF"/>
    <s v="Qualifier QF/SF/Medal"/>
    <s v="Loss"/>
    <n v="0"/>
    <m/>
    <n v="0"/>
    <n v="0"/>
  </r>
  <r>
    <x v="1"/>
    <x v="1"/>
    <x v="24"/>
    <s v="25_PB_G01"/>
    <s v="Northern Allstars – Füchse Berlin 14-4"/>
    <n v="14"/>
    <n v="4"/>
    <n v="10"/>
    <s v="Northern Allstars"/>
    <s v="14-4"/>
    <n v="14"/>
    <n v="4"/>
    <s v="Group"/>
    <s v="Qualifier Group Stage"/>
    <s v="Win"/>
    <n v="3"/>
    <n v="3"/>
    <n v="1.5"/>
    <m/>
  </r>
  <r>
    <x v="1"/>
    <x v="1"/>
    <x v="24"/>
    <s v="25_PB_G21"/>
    <s v="Northern Allstars – Füchse Berlin 11-1"/>
    <n v="11"/>
    <n v="1"/>
    <n v="10"/>
    <s v="Northern Allstars"/>
    <s v="11-1"/>
    <n v="11"/>
    <n v="1"/>
    <s v="Placement"/>
    <s v="Qualifier Placement"/>
    <s v="Win"/>
    <n v="3"/>
    <n v="3"/>
    <n v="1.5"/>
    <m/>
  </r>
  <r>
    <x v="1"/>
    <x v="1"/>
    <x v="24"/>
    <s v="25_PB_G06"/>
    <s v="Sporting CP – Northern Allstars 14-7"/>
    <n v="7"/>
    <n v="14"/>
    <n v="-7"/>
    <s v="Sporting CP"/>
    <s v="14-7"/>
    <n v="14"/>
    <n v="7"/>
    <s v="Group"/>
    <s v="Qualifier Group Stage"/>
    <s v="Loss"/>
    <n v="0"/>
    <n v="0"/>
    <n v="0"/>
    <m/>
  </r>
  <r>
    <x v="1"/>
    <x v="1"/>
    <x v="24"/>
    <s v="25_PB_G09"/>
    <s v="Northern Allstars – Old Power 5:13"/>
    <n v="5"/>
    <n v="13"/>
    <n v="-8"/>
    <s v="Northern Allstars"/>
    <s v="5:13"/>
    <n v="5"/>
    <n v="13"/>
    <s v="Group"/>
    <s v="Qualifier Group Stage"/>
    <s v="Loss"/>
    <n v="0"/>
    <n v="0"/>
    <n v="0"/>
    <m/>
  </r>
  <r>
    <x v="1"/>
    <x v="1"/>
    <x v="24"/>
    <s v="25_PB_G14"/>
    <s v="Fen Tigers – Northern Allstars 6-3"/>
    <n v="3"/>
    <n v="6"/>
    <n v="-3"/>
    <s v="Fen Tigers"/>
    <s v="6-3"/>
    <n v="6"/>
    <n v="3"/>
    <s v="QF"/>
    <s v="Qualifier QF/SF/Medal"/>
    <s v="Loss"/>
    <n v="0"/>
    <n v="0"/>
    <n v="0"/>
    <m/>
  </r>
  <r>
    <x v="1"/>
    <x v="1"/>
    <x v="24"/>
    <s v="25_PB_G17"/>
    <s v="Aarhus Goalball – Northern Allstars 10-2"/>
    <n v="2"/>
    <n v="10"/>
    <n v="-8"/>
    <s v="Aarhus Goalball"/>
    <s v="10-2"/>
    <n v="10"/>
    <n v="2"/>
    <s v="Placement"/>
    <s v="Qualifier Placement"/>
    <s v="Loss"/>
    <n v="0"/>
    <n v="0"/>
    <n v="0"/>
    <m/>
  </r>
  <r>
    <x v="2"/>
    <x v="5"/>
    <x v="25"/>
    <s v="25_MS_G03"/>
    <s v="Old Power – Nilüfer Buges 8-7"/>
    <n v="8"/>
    <n v="7"/>
    <n v="1"/>
    <s v="Old Power"/>
    <s v="8-7"/>
    <n v="8"/>
    <n v="7"/>
    <s v="Group"/>
    <s v="Finals Group Stage"/>
    <s v="Win"/>
    <n v="4.5"/>
    <n v="4.5"/>
    <n v="2.25"/>
    <m/>
  </r>
  <r>
    <x v="2"/>
    <x v="5"/>
    <x v="25"/>
    <s v="25_MS_G07"/>
    <s v="FC Porto – Old Power 6-11"/>
    <n v="11"/>
    <n v="6"/>
    <n v="5"/>
    <s v="FC Porto"/>
    <s v="6-11"/>
    <n v="6"/>
    <n v="11"/>
    <s v="Group"/>
    <s v="Finals Group Stage"/>
    <s v="Win"/>
    <n v="4.5"/>
    <n v="4.5"/>
    <n v="2.25"/>
    <m/>
  </r>
  <r>
    <x v="2"/>
    <x v="5"/>
    <x v="25"/>
    <s v="25_MS_G18"/>
    <s v="Old Power – Ha. Vi. 2 Bruxelles 13-8"/>
    <n v="13"/>
    <n v="8"/>
    <n v="5"/>
    <s v="Old Power"/>
    <s v="13-8"/>
    <n v="13"/>
    <n v="8"/>
    <s v="Group"/>
    <s v="Finals Group Stage"/>
    <s v="Win"/>
    <n v="4.5"/>
    <n v="4.5"/>
    <n v="2.25"/>
    <m/>
  </r>
  <r>
    <x v="2"/>
    <x v="5"/>
    <x v="25"/>
    <s v="25_MS_G12"/>
    <s v="GC Nikšić – Old Power 11-10"/>
    <n v="10"/>
    <n v="11"/>
    <n v="-1"/>
    <s v="GC Nikšić"/>
    <s v="11-10"/>
    <n v="11"/>
    <n v="10"/>
    <s v="Group"/>
    <s v="Finals Group Stage"/>
    <s v="Loss"/>
    <n v="0"/>
    <n v="0"/>
    <n v="0"/>
    <m/>
  </r>
  <r>
    <x v="2"/>
    <x v="5"/>
    <x v="25"/>
    <s v="25_MS_G25"/>
    <s v="Old Power – BRUK-BET Termalica Krakow 8-13"/>
    <n v="8"/>
    <n v="13"/>
    <n v="-5"/>
    <s v="Old Power"/>
    <s v="8-13"/>
    <n v="8"/>
    <n v="13"/>
    <s v="QF"/>
    <s v="Finals QF/SF/Medal"/>
    <s v="Loss"/>
    <n v="0"/>
    <n v="0"/>
    <n v="0"/>
    <m/>
  </r>
  <r>
    <x v="2"/>
    <x v="5"/>
    <x v="25"/>
    <s v="25_MS_G28"/>
    <s v="Nilüfer Buges – Old Power 10-6"/>
    <n v="6"/>
    <n v="10"/>
    <n v="-4"/>
    <s v="Nilüfer Buges"/>
    <s v="10-6"/>
    <n v="10"/>
    <n v="6"/>
    <s v="Placement"/>
    <s v="Finals Placement"/>
    <s v="Loss"/>
    <n v="0"/>
    <n v="0"/>
    <n v="0"/>
    <m/>
  </r>
  <r>
    <x v="2"/>
    <x v="5"/>
    <x v="25"/>
    <s v="25_MS_G30"/>
    <s v="NGA Lions – Old Power 12-4"/>
    <n v="4"/>
    <n v="12"/>
    <n v="-8"/>
    <s v="NGA Lions"/>
    <s v="12-4"/>
    <n v="12"/>
    <n v="4"/>
    <s v="Placement"/>
    <s v="Finals Placement"/>
    <s v="Loss"/>
    <n v="0"/>
    <n v="0"/>
    <n v="0"/>
    <m/>
  </r>
  <r>
    <x v="0"/>
    <x v="2"/>
    <x v="25"/>
    <s v="26_NI_G15"/>
    <s v="Old Power – GC Nais 14-5"/>
    <n v="14"/>
    <n v="5"/>
    <n v="9"/>
    <s v="Old Power"/>
    <s v="14-5"/>
    <n v="14"/>
    <n v="5"/>
    <s v="QF"/>
    <s v="Qualifier QF/SF/Medal"/>
    <s v="Win"/>
    <n v="4.5"/>
    <m/>
    <n v="4.5"/>
    <n v="2.25"/>
  </r>
  <r>
    <x v="0"/>
    <x v="2"/>
    <x v="25"/>
    <s v="26_NI_G20"/>
    <s v="Old Power – GC Nikšić 14-4"/>
    <n v="14"/>
    <n v="4"/>
    <n v="10"/>
    <s v="Old Power"/>
    <s v="14-4"/>
    <n v="14"/>
    <n v="4"/>
    <s v="SF"/>
    <s v="Qualifier QF/SF/Medal"/>
    <s v="Win"/>
    <n v="4.5"/>
    <m/>
    <n v="4.5"/>
    <n v="2.25"/>
  </r>
  <r>
    <x v="0"/>
    <x v="2"/>
    <x v="25"/>
    <s v="26_NI_G24"/>
    <s v="Nilüfer Buges – Old Power 2-5"/>
    <n v="5"/>
    <n v="2"/>
    <n v="3"/>
    <s v="Nilüfer Buges"/>
    <s v="2-5"/>
    <n v="2"/>
    <n v="5"/>
    <s v="Medal"/>
    <s v="Qualifier QF/SF/Medal"/>
    <s v="Win"/>
    <n v="4.5"/>
    <m/>
    <n v="4.5"/>
    <n v="2.25"/>
  </r>
  <r>
    <x v="0"/>
    <x v="2"/>
    <x v="25"/>
    <s v="26_NI_G04"/>
    <s v="GC Nikšić – Old Power 5-9"/>
    <n v="9"/>
    <n v="5"/>
    <n v="4"/>
    <s v="GC Nikšić"/>
    <s v="5-9"/>
    <n v="5"/>
    <n v="9"/>
    <s v="Group"/>
    <s v="Qualifier Group Stage"/>
    <s v="Win"/>
    <n v="3"/>
    <m/>
    <n v="3"/>
    <n v="1.5"/>
  </r>
  <r>
    <x v="0"/>
    <x v="2"/>
    <x v="25"/>
    <s v="26_NI_G07"/>
    <s v="Old Power – Club Fenix 14-4"/>
    <n v="14"/>
    <n v="4"/>
    <n v="10"/>
    <s v="Old Power"/>
    <s v="14-4"/>
    <n v="14"/>
    <n v="4"/>
    <s v="Group"/>
    <s v="Qualifier Group Stage"/>
    <s v="Win"/>
    <n v="3"/>
    <m/>
    <n v="3"/>
    <n v="1.5"/>
  </r>
  <r>
    <x v="0"/>
    <x v="2"/>
    <x v="25"/>
    <s v="26_NI_G12"/>
    <s v="Old Power – Cankaya 11-6"/>
    <n v="11"/>
    <n v="6"/>
    <n v="5"/>
    <s v="Old Power"/>
    <s v="11-6"/>
    <n v="11"/>
    <n v="6"/>
    <s v="Group"/>
    <s v="Qualifier Group Stage"/>
    <s v="Win"/>
    <n v="3"/>
    <m/>
    <n v="3"/>
    <n v="1.5"/>
  </r>
  <r>
    <x v="1"/>
    <x v="1"/>
    <x v="25"/>
    <s v="25_PB_G13"/>
    <s v="Old Power – Aarhus Goalball 10-4"/>
    <n v="10"/>
    <n v="4"/>
    <n v="6"/>
    <s v="Old Power"/>
    <s v="10-4"/>
    <n v="10"/>
    <n v="4"/>
    <s v="QF"/>
    <s v="Qualifier QF/SF/Medal"/>
    <s v="Win"/>
    <n v="4.5"/>
    <n v="4.5"/>
    <n v="2.25"/>
    <m/>
  </r>
  <r>
    <x v="1"/>
    <x v="1"/>
    <x v="25"/>
    <s v="25_PB_G18"/>
    <s v="Old Power – Fen Tigers 8-5"/>
    <n v="8"/>
    <n v="5"/>
    <n v="3"/>
    <s v="Old Power"/>
    <s v="8-5"/>
    <n v="8"/>
    <n v="5"/>
    <s v="SF"/>
    <s v="Qualifier QF/SF/Medal"/>
    <s v="Win"/>
    <n v="4.5"/>
    <n v="4.5"/>
    <n v="2.25"/>
    <m/>
  </r>
  <r>
    <x v="1"/>
    <x v="1"/>
    <x v="25"/>
    <s v="25_PB_G02"/>
    <s v="Old Power – Sporting CP 11-9"/>
    <n v="11"/>
    <n v="9"/>
    <n v="2"/>
    <s v="Old Power"/>
    <s v="11-9"/>
    <n v="11"/>
    <n v="9"/>
    <s v="Group"/>
    <s v="Qualifier Group Stage"/>
    <s v="Win"/>
    <n v="3"/>
    <n v="3"/>
    <n v="1.5"/>
    <m/>
  </r>
  <r>
    <x v="1"/>
    <x v="1"/>
    <x v="25"/>
    <s v="25_PB_G05"/>
    <s v="Füchse Berlin – Old Power 6-13"/>
    <n v="13"/>
    <n v="6"/>
    <n v="7"/>
    <s v="Füchse Berlin"/>
    <s v="6-13"/>
    <n v="6"/>
    <n v="13"/>
    <s v="Group"/>
    <s v="Qualifier Group Stage"/>
    <s v="Win"/>
    <n v="3"/>
    <n v="3"/>
    <n v="1.5"/>
    <m/>
  </r>
  <r>
    <x v="1"/>
    <x v="1"/>
    <x v="25"/>
    <s v="25_PB_G09"/>
    <s v="Northen Allstars – Old Power 5-13"/>
    <n v="13"/>
    <n v="5"/>
    <n v="8"/>
    <s v="Northen Allstars"/>
    <s v="5-13"/>
    <n v="5"/>
    <n v="13"/>
    <s v="Group"/>
    <s v="Qualifier Group Stage"/>
    <s v="Win"/>
    <n v="3"/>
    <n v="3"/>
    <n v="1.5"/>
    <m/>
  </r>
  <r>
    <x v="1"/>
    <x v="1"/>
    <x v="25"/>
    <s v="25_PB_G24"/>
    <s v="Old Power – Ha. Vi. 2 Bruxelles 8-10"/>
    <n v="8"/>
    <n v="10"/>
    <n v="-2"/>
    <s v="Old Power"/>
    <s v="8-10"/>
    <n v="8"/>
    <n v="10"/>
    <s v="Medal"/>
    <s v="Qualifier QF/SF/Medal"/>
    <s v="Loss"/>
    <n v="0"/>
    <n v="0"/>
    <n v="0"/>
    <m/>
  </r>
  <r>
    <x v="0"/>
    <x v="0"/>
    <x v="26"/>
    <s v="26_BA_G01"/>
    <s v="Näpäjä – ONCE Catalunya 0-10"/>
    <n v="10"/>
    <n v="0"/>
    <n v="10"/>
    <s v="Näpäjä"/>
    <s v="0-10"/>
    <n v="0"/>
    <n v="10"/>
    <s v="Group"/>
    <s v="Qualifier Group Stage"/>
    <s v="Win"/>
    <n v="3"/>
    <m/>
    <n v="3"/>
    <n v="1.5"/>
  </r>
  <r>
    <x v="0"/>
    <x v="0"/>
    <x v="26"/>
    <s v="26_BA_G06"/>
    <s v="ONCE Catalunya – Ha. Vi. 2 Bruxelles 9-4"/>
    <n v="9"/>
    <n v="4"/>
    <n v="5"/>
    <s v="ONCE Catalunya"/>
    <s v="9-4"/>
    <n v="9"/>
    <n v="4"/>
    <s v="Group"/>
    <s v="Qualifier Group Stage"/>
    <s v="Win"/>
    <n v="3"/>
    <m/>
    <n v="3"/>
    <n v="1.5"/>
  </r>
  <r>
    <x v="0"/>
    <x v="0"/>
    <x v="26"/>
    <s v="26_BA_G10"/>
    <s v="RGC Hansa – ONCE Catalunya 10-3"/>
    <n v="3"/>
    <n v="10"/>
    <n v="-7"/>
    <s v="RGC Hansa"/>
    <s v="10-3"/>
    <n v="10"/>
    <n v="3"/>
    <s v="Group"/>
    <s v="Qualifier Group Stage"/>
    <s v="Loss"/>
    <n v="0"/>
    <m/>
    <n v="0"/>
    <n v="0"/>
  </r>
  <r>
    <x v="0"/>
    <x v="0"/>
    <x v="26"/>
    <s v="26_BA_G16"/>
    <s v="ONCE Catalunya – Northern Allstars 9-8"/>
    <n v="9"/>
    <n v="8"/>
    <n v="1"/>
    <s v="ONCE Catalunya"/>
    <s v="9-8"/>
    <n v="9"/>
    <n v="8"/>
    <s v="QF"/>
    <s v="Qualifier QF/SF/Medal"/>
    <s v="Win"/>
    <n v="4.5"/>
    <m/>
    <n v="4.5"/>
    <n v="2.25"/>
  </r>
  <r>
    <x v="0"/>
    <x v="0"/>
    <x v="26"/>
    <s v="26_BA_G20"/>
    <s v="Aarhus Goalball – ONCE Catalunya 8-5"/>
    <n v="5"/>
    <n v="8"/>
    <n v="-3"/>
    <s v="Aarhus Goalball"/>
    <s v="8-5"/>
    <n v="8"/>
    <n v="5"/>
    <s v="SF"/>
    <s v="Qualifier QF/SF/Medal"/>
    <s v="Loss"/>
    <n v="0"/>
    <m/>
    <n v="0"/>
    <n v="0"/>
  </r>
  <r>
    <x v="0"/>
    <x v="0"/>
    <x v="26"/>
    <s v="26_BA_G23"/>
    <s v="RGC Hansa – ONCE Catalunya 11-1"/>
    <n v="1"/>
    <n v="11"/>
    <n v="-10"/>
    <s v="RGC Hansa"/>
    <s v="11-1"/>
    <n v="11"/>
    <n v="1"/>
    <s v="Medal"/>
    <s v="Qualifier QF/SF/Medal"/>
    <s v="Loss"/>
    <n v="0"/>
    <m/>
    <n v="0"/>
    <n v="0"/>
  </r>
  <r>
    <x v="0"/>
    <x v="0"/>
    <x v="27"/>
    <s v="26_BA_G13"/>
    <s v="RGC Hansa – Sporting CP 11-4"/>
    <n v="11"/>
    <n v="4"/>
    <n v="7"/>
    <s v="RGC Hansa"/>
    <s v="11-4"/>
    <n v="11"/>
    <n v="4"/>
    <s v="QF"/>
    <s v="Qualifier QF/SF/Medal"/>
    <s v="Win"/>
    <n v="4.5"/>
    <m/>
    <n v="4.5"/>
    <n v="2.25"/>
  </r>
  <r>
    <x v="0"/>
    <x v="0"/>
    <x v="27"/>
    <s v="26_BA_G23"/>
    <s v="RGC Hansa – ONCE Catalunya 11-1"/>
    <n v="11"/>
    <n v="1"/>
    <n v="10"/>
    <s v="RGC Hansa"/>
    <s v="11-1"/>
    <n v="11"/>
    <n v="1"/>
    <s v="Medal"/>
    <s v="Qualifier QF/SF/Medal"/>
    <s v="Win"/>
    <n v="4.5"/>
    <m/>
    <n v="4.5"/>
    <n v="2.25"/>
  </r>
  <r>
    <x v="0"/>
    <x v="0"/>
    <x v="27"/>
    <s v="26_BA_G02"/>
    <s v="Ha. Vi. 2 Bruxelles – RGC Hansa 7-14"/>
    <n v="14"/>
    <n v="7"/>
    <n v="7"/>
    <s v="Ha. Vi. 2 Bruxelles"/>
    <s v="7-14"/>
    <n v="7"/>
    <n v="14"/>
    <s v="Group"/>
    <s v="Qualifier Group Stage"/>
    <s v="Win"/>
    <n v="3"/>
    <m/>
    <n v="3"/>
    <n v="1.5"/>
  </r>
  <r>
    <x v="0"/>
    <x v="0"/>
    <x v="27"/>
    <s v="26_BA_G05"/>
    <s v="RGC Hansa – Näpäjä 6-3"/>
    <n v="6"/>
    <n v="3"/>
    <n v="3"/>
    <s v="RGC Hansa"/>
    <s v="6-3"/>
    <n v="6"/>
    <n v="3"/>
    <s v="Group"/>
    <s v="Qualifier Group Stage"/>
    <s v="Win"/>
    <n v="3"/>
    <m/>
    <n v="3"/>
    <n v="1.5"/>
  </r>
  <r>
    <x v="0"/>
    <x v="0"/>
    <x v="27"/>
    <s v="26_BA_G10"/>
    <s v="RGC Hansa – ONCE Catalunya 10-3"/>
    <n v="10"/>
    <n v="3"/>
    <n v="7"/>
    <s v="RGC Hansa"/>
    <s v="10-3"/>
    <n v="10"/>
    <n v="3"/>
    <s v="Group"/>
    <s v="Qualifier Group Stage"/>
    <s v="Win"/>
    <n v="3"/>
    <m/>
    <n v="3"/>
    <n v="1.5"/>
  </r>
  <r>
    <x v="0"/>
    <x v="0"/>
    <x v="27"/>
    <s v="26_BA_G18"/>
    <s v="RGC Hansa – BRUK-BET Termalica Krakow 6-8"/>
    <n v="6"/>
    <n v="8"/>
    <n v="-2"/>
    <s v="RGC Hansa"/>
    <s v="6-8"/>
    <n v="6"/>
    <n v="8"/>
    <s v="SF"/>
    <s v="Qualifier QF/SF/Medal"/>
    <s v="Loss"/>
    <n v="0"/>
    <m/>
    <n v="0"/>
    <n v="0"/>
  </r>
  <r>
    <x v="2"/>
    <x v="5"/>
    <x v="27"/>
    <s v="25_MS_G10"/>
    <s v="RGC Hansa – Näpäjä 9-7"/>
    <n v="9"/>
    <n v="7"/>
    <n v="2"/>
    <s v="RGC Hansa"/>
    <s v="9-7"/>
    <n v="9"/>
    <n v="7"/>
    <s v="Group"/>
    <s v="Finals Group Stage"/>
    <s v="Win"/>
    <n v="4.5"/>
    <n v="4.5"/>
    <n v="2.25"/>
    <m/>
  </r>
  <r>
    <x v="2"/>
    <x v="5"/>
    <x v="27"/>
    <s v="25_MS_G15"/>
    <s v="RGC Hansa – BRUK-BET Termalica Krakow 10-7"/>
    <n v="10"/>
    <n v="7"/>
    <n v="3"/>
    <s v="RGC Hansa"/>
    <s v="10-7"/>
    <n v="10"/>
    <n v="7"/>
    <s v="Group"/>
    <s v="Finals Group Stage"/>
    <s v="Win"/>
    <n v="4.5"/>
    <n v="4.5"/>
    <n v="2.25"/>
    <m/>
  </r>
  <r>
    <x v="2"/>
    <x v="5"/>
    <x v="27"/>
    <s v="25_MS_G04"/>
    <s v="CSAVH Lyon – RGC Hansa 14-14"/>
    <n v="14"/>
    <n v="14"/>
    <n v="0"/>
    <s v="CSAVH Lyon"/>
    <s v="14-14"/>
    <n v="14"/>
    <n v="14"/>
    <s v="Group"/>
    <s v="Finals Group Stage"/>
    <s v="Draw"/>
    <n v="1.5"/>
    <n v="1.5"/>
    <n v="0.75"/>
    <m/>
  </r>
  <r>
    <x v="2"/>
    <x v="5"/>
    <x v="27"/>
    <s v="25_MS_G19"/>
    <s v="NGA Lions – RGC Hansa 5-5"/>
    <n v="5"/>
    <n v="5"/>
    <n v="0"/>
    <s v="NGA Lions"/>
    <s v="5-5"/>
    <n v="5"/>
    <n v="5"/>
    <s v="Group"/>
    <s v="Finals Group Stage"/>
    <s v="Draw"/>
    <n v="1.5"/>
    <n v="1.5"/>
    <n v="0.75"/>
    <m/>
  </r>
  <r>
    <x v="2"/>
    <x v="5"/>
    <x v="27"/>
    <s v="25_MS_G24"/>
    <s v="RGC Hansa – Nilüfer Buges 5-2"/>
    <n v="5"/>
    <n v="2"/>
    <n v="3"/>
    <s v="RGC Hansa"/>
    <s v="5-2"/>
    <n v="5"/>
    <n v="2"/>
    <s v="QF"/>
    <s v="Finals QF/SF/Medal"/>
    <s v="Win"/>
    <n v="6"/>
    <n v="6"/>
    <n v="3"/>
    <m/>
  </r>
  <r>
    <x v="2"/>
    <x v="5"/>
    <x v="27"/>
    <s v="25_MS_G33"/>
    <s v="Ha. Vi. 2 Bruxelles – RGC Hansa 11-8"/>
    <n v="8"/>
    <n v="11"/>
    <n v="-3"/>
    <s v="Ha. Vi. 2 Bruxelles"/>
    <s v="11-8"/>
    <n v="11"/>
    <n v="8"/>
    <s v="Medal"/>
    <s v="Finals QF/SF/Medal"/>
    <s v="Loss"/>
    <n v="0"/>
    <n v="0"/>
    <n v="0"/>
    <m/>
  </r>
  <r>
    <x v="2"/>
    <x v="5"/>
    <x v="27"/>
    <s v="25_MS_G29"/>
    <s v="RGC Hansa – BRUK-BET Termalica Krakow Ot. 9-8"/>
    <n v="9"/>
    <n v="8"/>
    <n v="1"/>
    <s v="RGC Hansa"/>
    <s v="9-8"/>
    <n v="9"/>
    <n v="8"/>
    <s v="SF"/>
    <s v="Finals QF/SF/Medal in OT or Extra Throws"/>
    <s v="Win"/>
    <n v="4"/>
    <n v="4"/>
    <n v="2"/>
    <m/>
  </r>
  <r>
    <x v="1"/>
    <x v="4"/>
    <x v="27"/>
    <s v="25_RO_G13"/>
    <s v="RGC Hansa – GC Perun 10:0"/>
    <n v="10"/>
    <n v="0"/>
    <n v="10"/>
    <s v="RGC Hansa"/>
    <s v="10:0"/>
    <n v="10"/>
    <n v="0"/>
    <s v="QF"/>
    <s v="Qualifier QF/SF/Medal"/>
    <s v="Win"/>
    <n v="4.5"/>
    <n v="4.5"/>
    <n v="2.25"/>
    <m/>
  </r>
  <r>
    <x v="1"/>
    <x v="4"/>
    <x v="27"/>
    <s v="25_RO_G18"/>
    <s v="RGC Hansa – SSG Blista Marburg 13:5"/>
    <n v="13"/>
    <n v="5"/>
    <n v="8"/>
    <s v="RGC Hansa"/>
    <s v="13:5"/>
    <n v="13"/>
    <n v="5"/>
    <s v="SF"/>
    <s v="Qualifier QF/SF/Medal"/>
    <s v="Win"/>
    <n v="4.5"/>
    <n v="4.5"/>
    <n v="2.25"/>
    <m/>
  </r>
  <r>
    <x v="1"/>
    <x v="4"/>
    <x v="27"/>
    <s v="25_RO_G01"/>
    <s v="Invasport Ukraine – RGC Hansa 1:11"/>
    <n v="11"/>
    <n v="1"/>
    <n v="10"/>
    <s v="Invasport Ukraine"/>
    <s v="1:11"/>
    <n v="1"/>
    <n v="11"/>
    <s v="Group"/>
    <s v="Qualifier Group Stage"/>
    <s v="Win"/>
    <n v="3"/>
    <n v="3"/>
    <n v="1.5"/>
    <m/>
  </r>
  <r>
    <x v="1"/>
    <x v="4"/>
    <x v="27"/>
    <s v="25_RO_G05"/>
    <s v="RGC Hansa – ASD Omero Bergamo 10:3"/>
    <n v="10"/>
    <n v="3"/>
    <n v="7"/>
    <s v="RGC Hansa"/>
    <s v="10:3"/>
    <n v="10"/>
    <n v="3"/>
    <s v="Group"/>
    <s v="Qualifier Group Stage"/>
    <s v="Win"/>
    <n v="3"/>
    <n v="3"/>
    <n v="1.5"/>
    <m/>
  </r>
  <r>
    <x v="1"/>
    <x v="4"/>
    <x v="27"/>
    <s v="25_RO_G10"/>
    <s v="RGC Hansa – FSBU Gothenburg 13:3"/>
    <n v="13"/>
    <n v="3"/>
    <n v="10"/>
    <s v="RGC Hansa"/>
    <s v="13:3"/>
    <n v="13"/>
    <n v="3"/>
    <s v="Group"/>
    <s v="Qualifier Group Stage"/>
    <s v="Win"/>
    <n v="3"/>
    <n v="3"/>
    <n v="1.5"/>
    <m/>
  </r>
  <r>
    <x v="1"/>
    <x v="4"/>
    <x v="27"/>
    <s v="25_RO_G24"/>
    <s v="RGC Hansa – Näpäjä 4:4 After over time 5:4"/>
    <n v="5"/>
    <n v="4"/>
    <n v="1"/>
    <s v="RGC Hansa"/>
    <s v="5:4"/>
    <n v="5"/>
    <n v="4"/>
    <s v="Medal"/>
    <s v="Qualifier QF/SF/Medal in OT or Extra Throws"/>
    <s v="Win"/>
    <n v="3"/>
    <n v="3"/>
    <n v="1.5"/>
    <m/>
  </r>
  <r>
    <x v="0"/>
    <x v="0"/>
    <x v="28"/>
    <s v="26_BA_G17"/>
    <s v="Sporting CP – Näpäjä 16-7"/>
    <n v="16"/>
    <n v="7"/>
    <n v="9"/>
    <s v="Sporting CP"/>
    <s v="16-7"/>
    <n v="16"/>
    <n v="7"/>
    <s v="Placement"/>
    <s v="Qualifier Placement"/>
    <s v="Win"/>
    <n v="3"/>
    <m/>
    <n v="3"/>
    <n v="1.5"/>
  </r>
  <r>
    <x v="0"/>
    <x v="0"/>
    <x v="28"/>
    <s v="26_BA_G22"/>
    <s v="Sporting CP – Ha. vi. 2 Bruxelles 12:9"/>
    <n v="12"/>
    <n v="9"/>
    <n v="3"/>
    <s v="Sporting CP"/>
    <s v="12:9"/>
    <n v="12"/>
    <n v="9"/>
    <s v="Placement"/>
    <s v="Qualifier Placement"/>
    <s v="Win"/>
    <n v="3"/>
    <m/>
    <n v="3"/>
    <n v="1.5"/>
  </r>
  <r>
    <x v="0"/>
    <x v="0"/>
    <x v="28"/>
    <s v="26_BA_G03"/>
    <s v="Northern Allstars – Sporting CP 6-5"/>
    <n v="5"/>
    <n v="6"/>
    <n v="-1"/>
    <s v="Northern Allstars"/>
    <s v="6-5"/>
    <n v="6"/>
    <n v="5"/>
    <s v="Group"/>
    <s v="Qualifier Group Stage"/>
    <s v="Loss"/>
    <n v="0"/>
    <m/>
    <n v="0"/>
    <n v="0"/>
  </r>
  <r>
    <x v="0"/>
    <x v="0"/>
    <x v="28"/>
    <s v="26_BA_G08"/>
    <s v="Sporting CP – Aarhus Goalball 7-8"/>
    <n v="7"/>
    <n v="8"/>
    <n v="-1"/>
    <s v="Sporting CP"/>
    <s v="7-8"/>
    <n v="7"/>
    <n v="8"/>
    <s v="Group"/>
    <s v="Qualifier Group Stage"/>
    <s v="Loss"/>
    <n v="0"/>
    <m/>
    <n v="0"/>
    <n v="0"/>
  </r>
  <r>
    <x v="0"/>
    <x v="0"/>
    <x v="28"/>
    <s v="26_BA_G12"/>
    <s v="BRUK-BET Termalica Krakow – Sporting CP 14-8"/>
    <n v="8"/>
    <n v="14"/>
    <n v="-6"/>
    <s v="BRUK-BET Termalica Krakow"/>
    <s v="14-8"/>
    <n v="14"/>
    <n v="8"/>
    <s v="Group"/>
    <s v="Qualifier Group Stage"/>
    <s v="Loss"/>
    <n v="0"/>
    <m/>
    <n v="0"/>
    <n v="0"/>
  </r>
  <r>
    <x v="0"/>
    <x v="0"/>
    <x v="28"/>
    <s v="26_BA_G13"/>
    <s v="RGC Hansa – Sporting CP 11-4"/>
    <n v="4"/>
    <n v="11"/>
    <n v="-7"/>
    <s v="RGC Hansa"/>
    <s v="11-4"/>
    <n v="11"/>
    <n v="4"/>
    <s v="QF"/>
    <s v="Qualifier QF/SF/Medal"/>
    <s v="Loss"/>
    <n v="0"/>
    <m/>
    <n v="0"/>
    <n v="0"/>
  </r>
  <r>
    <x v="1"/>
    <x v="1"/>
    <x v="28"/>
    <s v="25_PB_G06"/>
    <s v="Sporting CP – Northern Allstars 14-7"/>
    <n v="14"/>
    <n v="7"/>
    <n v="7"/>
    <s v="Sporting CP"/>
    <s v="14-7"/>
    <n v="14"/>
    <n v="7"/>
    <s v="Group"/>
    <s v="Qualifier Group Stage"/>
    <s v="Win"/>
    <n v="3"/>
    <n v="3"/>
    <n v="1.5"/>
    <m/>
  </r>
  <r>
    <x v="1"/>
    <x v="1"/>
    <x v="28"/>
    <s v="25_PB_G10"/>
    <s v="Füchse Berlin – Sporting CP 1-11"/>
    <n v="11"/>
    <n v="1"/>
    <n v="10"/>
    <s v="Füchse Berlin"/>
    <s v="1-11"/>
    <n v="1"/>
    <n v="11"/>
    <s v="Group"/>
    <s v="Qualifier Group Stage"/>
    <s v="Win"/>
    <n v="3"/>
    <n v="3"/>
    <n v="1.5"/>
    <m/>
  </r>
  <r>
    <x v="1"/>
    <x v="1"/>
    <x v="28"/>
    <s v="25_PB_G19"/>
    <s v="Füchse Berlin – Sporting CP 6-11"/>
    <n v="11"/>
    <n v="6"/>
    <n v="5"/>
    <s v="Füchse Berlin"/>
    <s v="6-11"/>
    <n v="6"/>
    <n v="11"/>
    <s v="Placement"/>
    <s v="Qualifier Placement"/>
    <s v="Win"/>
    <n v="3"/>
    <n v="3"/>
    <n v="1.5"/>
    <m/>
  </r>
  <r>
    <x v="1"/>
    <x v="1"/>
    <x v="28"/>
    <s v="25_PB_G02"/>
    <s v="Old Power – Sporting CP 11-9"/>
    <n v="9"/>
    <n v="11"/>
    <n v="-2"/>
    <s v="Old Power"/>
    <s v="11-9"/>
    <n v="11"/>
    <n v="9"/>
    <s v="Group"/>
    <s v="Qualifier Group Stage"/>
    <s v="Loss"/>
    <n v="0"/>
    <n v="0"/>
    <n v="0"/>
    <m/>
  </r>
  <r>
    <x v="1"/>
    <x v="1"/>
    <x v="28"/>
    <s v="25_PB_G16"/>
    <s v="Sporting CP – CSAVH Lyon 6-8"/>
    <n v="6"/>
    <n v="8"/>
    <n v="-2"/>
    <s v="Sporting CP"/>
    <s v="6-8"/>
    <n v="6"/>
    <n v="8"/>
    <s v="QF"/>
    <s v="Qualifier QF/SF/Medal"/>
    <s v="Loss"/>
    <n v="0"/>
    <n v="0"/>
    <n v="0"/>
    <m/>
  </r>
  <r>
    <x v="1"/>
    <x v="1"/>
    <x v="28"/>
    <s v="25_PB_G22"/>
    <s v="Aarhus Goalball – Sporting CP 7-3"/>
    <n v="3"/>
    <n v="7"/>
    <n v="-4"/>
    <s v="Aarhus Goalball"/>
    <s v="7-3"/>
    <n v="7"/>
    <n v="3"/>
    <s v="Placement"/>
    <s v="Qualifier Placement"/>
    <s v="Loss"/>
    <n v="0"/>
    <n v="0"/>
    <n v="0"/>
    <m/>
  </r>
  <r>
    <x v="0"/>
    <x v="3"/>
    <x v="29"/>
    <s v="26_OV_G10"/>
    <s v="SSG Blista Marburg – Fen Tigers 9-1"/>
    <n v="9"/>
    <n v="1"/>
    <n v="8"/>
    <s v="SSG Blista Marburg"/>
    <s v="9-1"/>
    <n v="9"/>
    <n v="1"/>
    <s v="Group"/>
    <s v="Qualifier Group Stage"/>
    <s v="Win"/>
    <n v="3"/>
    <m/>
    <n v="3"/>
    <n v="1.5"/>
  </r>
  <r>
    <x v="0"/>
    <x v="3"/>
    <x v="29"/>
    <s v="26_OV_G21"/>
    <s v="SSG Blista Marburg – BSI Copenhagen 11-6"/>
    <n v="11"/>
    <n v="6"/>
    <n v="5"/>
    <s v="SSG Blista Marburg"/>
    <s v="11-6"/>
    <n v="11"/>
    <n v="6"/>
    <s v="Placement"/>
    <s v="Qualifier Placement"/>
    <s v="Win"/>
    <n v="3"/>
    <m/>
    <n v="3"/>
    <n v="1.5"/>
  </r>
  <r>
    <x v="0"/>
    <x v="3"/>
    <x v="29"/>
    <s v="26_OV_G02"/>
    <s v="ASD Omero Bergamo – SSG Blista Marburg 6-5"/>
    <n v="5"/>
    <n v="6"/>
    <n v="-1"/>
    <s v="ASD Omero Bergamo"/>
    <s v="6-5"/>
    <n v="6"/>
    <n v="5"/>
    <s v="Group"/>
    <s v="Qualifier Group Stage"/>
    <s v="Loss"/>
    <n v="0"/>
    <m/>
    <n v="0"/>
    <n v="0"/>
  </r>
  <r>
    <x v="0"/>
    <x v="3"/>
    <x v="29"/>
    <s v="26_OV_G05"/>
    <s v="SSG Blista Marburg – FC Porto 7-11"/>
    <n v="7"/>
    <n v="11"/>
    <n v="-4"/>
    <s v="SSG Blista Marburg"/>
    <s v="7-11"/>
    <n v="7"/>
    <n v="11"/>
    <s v="Group"/>
    <s v="Qualifier Group Stage"/>
    <s v="Loss"/>
    <n v="0"/>
    <m/>
    <n v="0"/>
    <n v="0"/>
  </r>
  <r>
    <x v="0"/>
    <x v="3"/>
    <x v="29"/>
    <s v="26_OV_G14"/>
    <s v="ASCND Marseille – SSG Blista Marburg 9-5"/>
    <n v="5"/>
    <n v="9"/>
    <n v="-4"/>
    <s v="ASCND Marseille"/>
    <s v="9-5"/>
    <n v="9"/>
    <n v="5"/>
    <s v="QF"/>
    <s v="Qualifier QF/SF/Medal"/>
    <s v="Loss"/>
    <n v="0"/>
    <m/>
    <n v="0"/>
    <n v="0"/>
  </r>
  <r>
    <x v="0"/>
    <x v="3"/>
    <x v="29"/>
    <s v="26_OV_G17"/>
    <s v="FC Porto – SSG Blista Marburg 9-8"/>
    <n v="8"/>
    <n v="9"/>
    <n v="-1"/>
    <s v="FC Porto"/>
    <s v="9-8"/>
    <n v="9"/>
    <n v="8"/>
    <s v="Placement"/>
    <s v="Qualifier Placement"/>
    <s v="Loss"/>
    <n v="0"/>
    <m/>
    <n v="0"/>
    <n v="0"/>
  </r>
  <r>
    <x v="1"/>
    <x v="4"/>
    <x v="29"/>
    <s v="25_RO_G14"/>
    <s v="SSG Blista Marburg – FSBU Gothenburg 10:5"/>
    <n v="10"/>
    <n v="5"/>
    <n v="5"/>
    <s v="SSG Blista Marburg"/>
    <s v="10:5"/>
    <n v="10"/>
    <n v="5"/>
    <s v="QF"/>
    <s v="Qualifier QF/SF/Medal"/>
    <s v="Win"/>
    <n v="4.5"/>
    <n v="4.5"/>
    <n v="2.25"/>
    <m/>
  </r>
  <r>
    <x v="1"/>
    <x v="4"/>
    <x v="29"/>
    <s v="25_RO_G12"/>
    <s v="GC Perun – SSG Blista Marburg 1:11"/>
    <n v="11"/>
    <n v="1"/>
    <n v="10"/>
    <s v="GC Perun"/>
    <s v="1:11"/>
    <n v="1"/>
    <n v="11"/>
    <s v="Group"/>
    <s v="Qualifier Group Stage"/>
    <s v="Win"/>
    <n v="3"/>
    <n v="3"/>
    <n v="1.5"/>
    <m/>
  </r>
  <r>
    <x v="1"/>
    <x v="4"/>
    <x v="29"/>
    <s v="25_RO_G04"/>
    <s v="Näpäjä – SSG Blista Marburg 6:6"/>
    <n v="6"/>
    <n v="6"/>
    <n v="0"/>
    <s v="Näpäjä"/>
    <s v="6:6"/>
    <n v="6"/>
    <n v="6"/>
    <s v="Group"/>
    <s v="Qualifier Group Stage"/>
    <s v="Draw"/>
    <n v="1"/>
    <n v="1"/>
    <n v="0.5"/>
    <m/>
  </r>
  <r>
    <x v="1"/>
    <x v="4"/>
    <x v="29"/>
    <s v="25_RO_G08"/>
    <s v="SSG Blista Marburg – NGA Lions 5:8"/>
    <n v="5"/>
    <n v="8"/>
    <n v="-3"/>
    <s v="SSG Blista Marburg"/>
    <s v="5:8"/>
    <n v="5"/>
    <n v="8"/>
    <s v="Group"/>
    <s v="Qualifier Group Stage"/>
    <s v="Loss"/>
    <n v="0"/>
    <n v="0"/>
    <n v="0"/>
    <m/>
  </r>
  <r>
    <x v="1"/>
    <x v="4"/>
    <x v="29"/>
    <s v="25_RO_G18"/>
    <s v="RGC Hansa – SSG Blista Marburg 13:5"/>
    <n v="5"/>
    <n v="13"/>
    <n v="-8"/>
    <s v="RGC Hansa"/>
    <s v="13:5"/>
    <n v="13"/>
    <n v="5"/>
    <s v="SF"/>
    <s v="Qualifier QF/SF/Medal"/>
    <s v="Loss"/>
    <n v="0"/>
    <n v="0"/>
    <n v="0"/>
    <m/>
  </r>
  <r>
    <x v="1"/>
    <x v="4"/>
    <x v="29"/>
    <s v="25_RO_G23"/>
    <s v="SSG Blista Marburg – NGA Lions 5:15"/>
    <n v="5"/>
    <n v="15"/>
    <n v="-10"/>
    <s v="SSG Blista Marburg"/>
    <s v="5:15"/>
    <n v="5"/>
    <n v="15"/>
    <s v="Medal"/>
    <s v="Qualifier QF/SF/Medal"/>
    <s v="Loss"/>
    <n v="0"/>
    <n v="0"/>
    <n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4">
  <r>
    <x v="0"/>
    <s v="Matosinhos"/>
    <x v="0"/>
    <s v="25_MS_G11"/>
    <x v="0"/>
    <n v="9"/>
    <n v="13"/>
    <n v="-4"/>
    <s v="BRUK-BET Termalica Krakow"/>
    <s v="9-13"/>
    <n v="9"/>
    <n v="13"/>
    <x v="0"/>
    <s v="Finals Group Stage"/>
    <s v="Loss"/>
    <n v="0"/>
    <n v="0"/>
    <n v="0"/>
    <m/>
  </r>
  <r>
    <x v="0"/>
    <s v="Matosinhos"/>
    <x v="0"/>
    <s v="25_MS_G15"/>
    <x v="1"/>
    <n v="7"/>
    <n v="10"/>
    <n v="-3"/>
    <s v="RGC Hansa"/>
    <s v="10-7"/>
    <n v="10"/>
    <n v="7"/>
    <x v="0"/>
    <s v="Finals Group Stage"/>
    <s v="Loss"/>
    <n v="0"/>
    <n v="0"/>
    <n v="0"/>
    <m/>
  </r>
  <r>
    <x v="0"/>
    <s v="Matosinhos"/>
    <x v="0"/>
    <s v="25_MS_G29"/>
    <x v="2"/>
    <n v="8"/>
    <n v="9"/>
    <n v="-1"/>
    <s v="RGC Hansa"/>
    <s v="9-8"/>
    <n v="9"/>
    <n v="8"/>
    <x v="1"/>
    <s v="Finals QF/SF/Medal in OT or Extra Throws"/>
    <s v="Loss"/>
    <n v="2"/>
    <n v="2"/>
    <n v="1"/>
    <m/>
  </r>
  <r>
    <x v="0"/>
    <s v="Matosinhos"/>
    <x v="0"/>
    <s v="25_MS_G32"/>
    <x v="3"/>
    <n v="9"/>
    <n v="10"/>
    <n v="-1"/>
    <s v="GC Nikšić"/>
    <s v="10-9"/>
    <n v="10"/>
    <n v="9"/>
    <x v="2"/>
    <s v="Finals QF/SF/Medal in OT or Extra Throws"/>
    <s v="Loss"/>
    <n v="2"/>
    <n v="2"/>
    <n v="1"/>
    <m/>
  </r>
  <r>
    <x v="0"/>
    <s v="Matosinhos"/>
    <x v="0"/>
    <s v="25_MS_G02"/>
    <x v="4"/>
    <n v="8"/>
    <n v="5"/>
    <n v="3"/>
    <s v="BRUK-BET Termalica Krakow"/>
    <s v="8-5"/>
    <n v="8"/>
    <n v="5"/>
    <x v="0"/>
    <s v="Finals Group Stage"/>
    <s v="Win"/>
    <n v="4.5"/>
    <n v="4.5"/>
    <n v="2.25"/>
    <m/>
  </r>
  <r>
    <x v="0"/>
    <s v="Matosinhos"/>
    <x v="0"/>
    <s v="25_MS_G06"/>
    <x v="5"/>
    <n v="10"/>
    <n v="7"/>
    <n v="3"/>
    <s v="Näpäjä"/>
    <s v="7-10"/>
    <n v="7"/>
    <n v="10"/>
    <x v="0"/>
    <s v="Finals Group Stage"/>
    <s v="Win"/>
    <n v="4.5"/>
    <n v="4.5"/>
    <n v="2.25"/>
    <m/>
  </r>
  <r>
    <x v="0"/>
    <s v="Matosinhos"/>
    <x v="0"/>
    <s v="25_MS_G25"/>
    <x v="6"/>
    <n v="13"/>
    <n v="8"/>
    <n v="5"/>
    <s v="Old Power"/>
    <s v="8-13"/>
    <n v="8"/>
    <n v="13"/>
    <x v="3"/>
    <s v="Finals QF/SF/Medal"/>
    <s v="Win"/>
    <n v="6"/>
    <n v="6"/>
    <n v="3"/>
    <m/>
  </r>
  <r>
    <x v="0"/>
    <s v="Matosinhos"/>
    <x v="1"/>
    <s v="25_MS_G11"/>
    <x v="0"/>
    <n v="13"/>
    <n v="9"/>
    <n v="4"/>
    <s v="BRUK-BET Termalica Krakow"/>
    <s v="9-13"/>
    <n v="9"/>
    <n v="13"/>
    <x v="0"/>
    <s v="Finals Group Stage"/>
    <s v="Win"/>
    <n v="4.5"/>
    <n v="4.5"/>
    <n v="2.25"/>
    <m/>
  </r>
  <r>
    <x v="0"/>
    <s v="Matosinhos"/>
    <x v="1"/>
    <s v="25_MS_G17"/>
    <x v="7"/>
    <n v="5"/>
    <n v="2"/>
    <n v="3"/>
    <s v="CSAVH Lyon"/>
    <s v="5-2"/>
    <n v="5"/>
    <n v="2"/>
    <x v="0"/>
    <s v="Finals Group Stage"/>
    <s v="Win"/>
    <n v="4.5"/>
    <n v="4.5"/>
    <n v="2.25"/>
    <m/>
  </r>
  <r>
    <x v="0"/>
    <s v="Matosinhos"/>
    <x v="1"/>
    <s v="25_MS_G31"/>
    <x v="8"/>
    <n v="8"/>
    <n v="7"/>
    <n v="1"/>
    <s v="CSAVH Lyon"/>
    <s v="8-7"/>
    <n v="8"/>
    <n v="7"/>
    <x v="4"/>
    <s v="Finals Placement"/>
    <s v="Win"/>
    <n v="4.5"/>
    <n v="4.5"/>
    <n v="2.25"/>
    <m/>
  </r>
  <r>
    <x v="0"/>
    <s v="Matosinhos"/>
    <x v="1"/>
    <s v="25_MS_G26"/>
    <x v="9"/>
    <n v="6"/>
    <n v="5"/>
    <n v="1"/>
    <s v="NGA Lions"/>
    <s v="5-6"/>
    <n v="5"/>
    <n v="6"/>
    <x v="4"/>
    <s v="Finals Placement"/>
    <s v="Win"/>
    <n v="4.5"/>
    <n v="4.5"/>
    <n v="2.25"/>
    <m/>
  </r>
  <r>
    <x v="0"/>
    <s v="Matosinhos"/>
    <x v="1"/>
    <s v="25_MS_G04"/>
    <x v="10"/>
    <n v="14"/>
    <n v="14"/>
    <n v="0"/>
    <s v="CSAVH Lyon"/>
    <s v="14-14"/>
    <n v="14"/>
    <n v="14"/>
    <x v="0"/>
    <s v="Finals Group Stage"/>
    <s v="Draw"/>
    <n v="1.5"/>
    <n v="1.5"/>
    <n v="0.75"/>
    <m/>
  </r>
  <r>
    <x v="0"/>
    <s v="Matosinhos"/>
    <x v="1"/>
    <s v="25_MS_G23"/>
    <x v="11"/>
    <n v="3"/>
    <n v="8"/>
    <n v="-5"/>
    <s v="CSAVH Lyon"/>
    <s v="3-8"/>
    <n v="3"/>
    <n v="8"/>
    <x v="3"/>
    <s v="Finals QF/SF/Medal"/>
    <s v="Loss"/>
    <n v="0"/>
    <n v="0"/>
    <n v="0"/>
    <m/>
  </r>
  <r>
    <x v="0"/>
    <s v="Matosinhos"/>
    <x v="1"/>
    <s v="25_MS_G08"/>
    <x v="12"/>
    <n v="7"/>
    <n v="12"/>
    <n v="-5"/>
    <s v="NGA Lions"/>
    <s v="12-7"/>
    <n v="12"/>
    <n v="7"/>
    <x v="0"/>
    <s v="Finals Group Stage"/>
    <s v="Loss"/>
    <n v="0"/>
    <n v="0"/>
    <n v="0"/>
    <m/>
  </r>
  <r>
    <x v="0"/>
    <s v="Matosinhos"/>
    <x v="2"/>
    <s v="25_MS_G01"/>
    <x v="13"/>
    <n v="4"/>
    <n v="5"/>
    <n v="-1"/>
    <s v="GC Nikšić"/>
    <s v="5-4"/>
    <n v="5"/>
    <n v="4"/>
    <x v="0"/>
    <s v="Finals Group Stage"/>
    <s v="Loss"/>
    <n v="0"/>
    <n v="0"/>
    <n v="0"/>
    <m/>
  </r>
  <r>
    <x v="0"/>
    <s v="Matosinhos"/>
    <x v="2"/>
    <s v="25_MS_G07"/>
    <x v="14"/>
    <n v="6"/>
    <n v="11"/>
    <n v="-5"/>
    <s v="FC Porto"/>
    <s v="6-11"/>
    <n v="6"/>
    <n v="11"/>
    <x v="0"/>
    <s v="Finals Group Stage"/>
    <s v="Loss"/>
    <n v="0"/>
    <n v="0"/>
    <n v="0"/>
    <m/>
  </r>
  <r>
    <x v="0"/>
    <s v="Matosinhos"/>
    <x v="2"/>
    <s v="25_MS_G14"/>
    <x v="15"/>
    <n v="5"/>
    <n v="10"/>
    <n v="-5"/>
    <s v="Ha. Vi. 2 Bruxelles"/>
    <s v="10-5"/>
    <n v="10"/>
    <n v="5"/>
    <x v="0"/>
    <s v="Finals Group Stage"/>
    <s v="Loss"/>
    <n v="0"/>
    <n v="0"/>
    <n v="0"/>
    <m/>
  </r>
  <r>
    <x v="0"/>
    <s v="Matosinhos"/>
    <x v="2"/>
    <s v="25_MS_G20"/>
    <x v="16"/>
    <n v="7"/>
    <n v="11"/>
    <n v="-4"/>
    <s v="FC Porto"/>
    <s v="7-11"/>
    <n v="7"/>
    <n v="11"/>
    <x v="0"/>
    <s v="Finals Group Stage"/>
    <s v="Loss"/>
    <n v="0"/>
    <n v="0"/>
    <n v="0"/>
    <m/>
  </r>
  <r>
    <x v="0"/>
    <s v="Matosinhos"/>
    <x v="2"/>
    <s v="25_MS_G21"/>
    <x v="17"/>
    <n v="8"/>
    <n v="7"/>
    <n v="1"/>
    <s v="FC Porto"/>
    <s v="8-7"/>
    <n v="8"/>
    <n v="7"/>
    <x v="4"/>
    <s v="Finals Placement"/>
    <s v="Win"/>
    <n v="4.5"/>
    <n v="4.5"/>
    <n v="2.25"/>
    <m/>
  </r>
  <r>
    <x v="0"/>
    <s v="Matosinhos"/>
    <x v="2"/>
    <s v="25_MS_GXX"/>
    <x v="18"/>
    <n v="0"/>
    <n v="0"/>
    <n v="0"/>
    <n v="0"/>
    <n v="0"/>
    <n v="0"/>
    <n v="0"/>
    <x v="5"/>
    <s v="Special Points"/>
    <s v="N/A"/>
    <n v="15"/>
    <n v="15"/>
    <n v="7.5"/>
    <m/>
  </r>
  <r>
    <x v="0"/>
    <s v="Matosinhos"/>
    <x v="3"/>
    <s v="25_MS_G27"/>
    <x v="19"/>
    <n v="5"/>
    <n v="10"/>
    <n v="-5"/>
    <s v="GC Nikšić"/>
    <s v="5-10"/>
    <n v="5"/>
    <n v="10"/>
    <x v="1"/>
    <s v="Finals QF/SF/Medal"/>
    <s v="Loss"/>
    <n v="0"/>
    <n v="0"/>
    <n v="0"/>
    <m/>
  </r>
  <r>
    <x v="0"/>
    <s v="Matosinhos"/>
    <x v="3"/>
    <s v="25_MS_G32"/>
    <x v="3"/>
    <n v="10"/>
    <n v="9"/>
    <n v="1"/>
    <s v="GC Nikšić"/>
    <s v="10-9"/>
    <n v="10"/>
    <n v="9"/>
    <x v="2"/>
    <s v="Finals QF/SF/Medal in OT or Extra Throws"/>
    <s v="Win"/>
    <n v="4"/>
    <n v="4"/>
    <n v="2"/>
    <m/>
  </r>
  <r>
    <x v="0"/>
    <s v="Matosinhos"/>
    <x v="3"/>
    <s v="25_MS_G01"/>
    <x v="13"/>
    <n v="5"/>
    <n v="4"/>
    <n v="1"/>
    <s v="GC Nikšić"/>
    <s v="5-4"/>
    <n v="5"/>
    <n v="4"/>
    <x v="0"/>
    <s v="Finals Group Stage"/>
    <s v="Win"/>
    <n v="4.5"/>
    <n v="4.5"/>
    <n v="2.25"/>
    <m/>
  </r>
  <r>
    <x v="0"/>
    <s v="Matosinhos"/>
    <x v="3"/>
    <s v="25_MS_G12"/>
    <x v="20"/>
    <n v="11"/>
    <n v="10"/>
    <n v="1"/>
    <s v="GC Nikšić"/>
    <s v="11-10"/>
    <n v="11"/>
    <n v="10"/>
    <x v="0"/>
    <s v="Finals Group Stage"/>
    <s v="Win"/>
    <n v="4.5"/>
    <n v="4.5"/>
    <n v="2.25"/>
    <m/>
  </r>
  <r>
    <x v="0"/>
    <s v="Matosinhos"/>
    <x v="3"/>
    <s v="25_MS_G05"/>
    <x v="21"/>
    <n v="15"/>
    <n v="10"/>
    <n v="5"/>
    <s v="Ha. Vi. 2 Bruxelles"/>
    <s v="10-15"/>
    <n v="10"/>
    <n v="15"/>
    <x v="0"/>
    <s v="Finals Group Stage"/>
    <s v="Win"/>
    <n v="4.5"/>
    <n v="4.5"/>
    <n v="2.25"/>
    <m/>
  </r>
  <r>
    <x v="0"/>
    <s v="Matosinhos"/>
    <x v="3"/>
    <s v="25_MS_G16"/>
    <x v="22"/>
    <n v="9"/>
    <n v="6"/>
    <n v="3"/>
    <s v="Nilüfer Buges"/>
    <s v="6-9"/>
    <n v="6"/>
    <n v="9"/>
    <x v="0"/>
    <s v="Finals Group Stage"/>
    <s v="Win"/>
    <n v="4.5"/>
    <n v="4.5"/>
    <n v="2.25"/>
    <m/>
  </r>
  <r>
    <x v="0"/>
    <s v="Matosinhos"/>
    <x v="3"/>
    <s v="25_MS_G22"/>
    <x v="23"/>
    <n v="11"/>
    <n v="1"/>
    <n v="10"/>
    <s v="GC Nikšić"/>
    <s v="11-1"/>
    <n v="11"/>
    <n v="1"/>
    <x v="3"/>
    <s v="Finals QF/SF/Medal"/>
    <s v="Win"/>
    <n v="6"/>
    <n v="6"/>
    <n v="3"/>
    <m/>
  </r>
  <r>
    <x v="0"/>
    <s v="Matosinhos"/>
    <x v="4"/>
    <s v="25_MS_G05"/>
    <x v="21"/>
    <n v="10"/>
    <n v="15"/>
    <n v="-5"/>
    <s v="Ha. Vi. 2 Bruxelles"/>
    <s v="10-15"/>
    <n v="10"/>
    <n v="15"/>
    <x v="0"/>
    <s v="Finals Group Stage"/>
    <s v="Loss"/>
    <n v="0"/>
    <n v="0"/>
    <n v="0"/>
    <m/>
  </r>
  <r>
    <x v="0"/>
    <s v="Matosinhos"/>
    <x v="4"/>
    <s v="25_MS_G18"/>
    <x v="24"/>
    <n v="8"/>
    <n v="13"/>
    <n v="-5"/>
    <s v="Old Power"/>
    <s v="13-8"/>
    <n v="13"/>
    <n v="8"/>
    <x v="0"/>
    <s v="Finals Group Stage"/>
    <s v="Loss"/>
    <n v="0"/>
    <n v="0"/>
    <n v="0"/>
    <m/>
  </r>
  <r>
    <x v="0"/>
    <s v="Matosinhos"/>
    <x v="4"/>
    <s v="25_MS_G14"/>
    <x v="15"/>
    <n v="10"/>
    <n v="5"/>
    <n v="5"/>
    <s v="Ha. Vi. 2 Bruxelles"/>
    <s v="10-5"/>
    <n v="10"/>
    <n v="5"/>
    <x v="0"/>
    <s v="Finals Group Stage"/>
    <s v="Win"/>
    <n v="4.5"/>
    <n v="4.5"/>
    <n v="2.25"/>
    <m/>
  </r>
  <r>
    <x v="0"/>
    <s v="Matosinhos"/>
    <x v="4"/>
    <s v="25_MS_G09"/>
    <x v="25"/>
    <n v="6"/>
    <n v="3"/>
    <n v="3"/>
    <s v="Nilüfer Buges"/>
    <s v="3-6"/>
    <n v="3"/>
    <n v="6"/>
    <x v="0"/>
    <s v="Finals Group Stage"/>
    <s v="Win"/>
    <n v="4.5"/>
    <n v="4.5"/>
    <n v="2.25"/>
    <m/>
  </r>
  <r>
    <x v="0"/>
    <s v="Matosinhos"/>
    <x v="4"/>
    <s v="25_MS_G23"/>
    <x v="11"/>
    <n v="8"/>
    <n v="3"/>
    <n v="5"/>
    <s v="CSAVH Lyon"/>
    <s v="3-8"/>
    <n v="3"/>
    <n v="8"/>
    <x v="3"/>
    <s v="Finals QF/SF/Medal"/>
    <s v="Win"/>
    <n v="6"/>
    <n v="6"/>
    <n v="3"/>
    <m/>
  </r>
  <r>
    <x v="0"/>
    <s v="Matosinhos"/>
    <x v="4"/>
    <s v="25_MS_G27"/>
    <x v="19"/>
    <n v="10"/>
    <n v="5"/>
    <n v="5"/>
    <s v="GC Nikšić"/>
    <s v="5-10"/>
    <n v="5"/>
    <n v="10"/>
    <x v="1"/>
    <s v="Finals QF/SF/Medal"/>
    <s v="Win"/>
    <n v="6"/>
    <n v="6"/>
    <n v="3"/>
    <m/>
  </r>
  <r>
    <x v="0"/>
    <s v="Matosinhos"/>
    <x v="4"/>
    <s v="25_MS_G33"/>
    <x v="26"/>
    <n v="11"/>
    <n v="8"/>
    <n v="3"/>
    <s v="Ha. Vi. 2 Bruxelles"/>
    <s v="11-8"/>
    <n v="11"/>
    <n v="8"/>
    <x v="2"/>
    <s v="Finals QF/SF/Medal"/>
    <s v="Win"/>
    <n v="6"/>
    <n v="6"/>
    <n v="3"/>
    <m/>
  </r>
  <r>
    <x v="0"/>
    <s v="Matosinhos"/>
    <x v="5"/>
    <s v="25_MS_G06"/>
    <x v="5"/>
    <n v="7"/>
    <n v="10"/>
    <n v="-3"/>
    <s v="Näpäjä"/>
    <s v="7-10"/>
    <n v="7"/>
    <n v="10"/>
    <x v="0"/>
    <s v="Finals Group Stage"/>
    <s v="Loss"/>
    <n v="0"/>
    <n v="0"/>
    <n v="0"/>
    <m/>
  </r>
  <r>
    <x v="0"/>
    <s v="Matosinhos"/>
    <x v="5"/>
    <s v="25_MS_G10"/>
    <x v="27"/>
    <n v="7"/>
    <n v="9"/>
    <n v="-2"/>
    <s v="RGC Hansa"/>
    <s v="9-7"/>
    <n v="9"/>
    <n v="7"/>
    <x v="0"/>
    <s v="Finals Group Stage"/>
    <s v="Loss"/>
    <n v="0"/>
    <n v="0"/>
    <n v="0"/>
    <m/>
  </r>
  <r>
    <x v="0"/>
    <s v="Matosinhos"/>
    <x v="5"/>
    <s v="25_MS_G17"/>
    <x v="7"/>
    <n v="2"/>
    <n v="5"/>
    <n v="-3"/>
    <s v="CSAVH Lyon"/>
    <s v="5-2"/>
    <n v="5"/>
    <n v="2"/>
    <x v="0"/>
    <s v="Finals Group Stage"/>
    <s v="Loss"/>
    <n v="0"/>
    <n v="0"/>
    <n v="0"/>
    <m/>
  </r>
  <r>
    <x v="0"/>
    <s v="Matosinhos"/>
    <x v="5"/>
    <s v="25_MS_G21"/>
    <x v="17"/>
    <n v="7"/>
    <n v="8"/>
    <n v="-1"/>
    <s v="FC Porto"/>
    <s v="8-7"/>
    <n v="8"/>
    <n v="7"/>
    <x v="4"/>
    <s v="Finals Placement"/>
    <s v="Loss"/>
    <n v="0"/>
    <n v="0"/>
    <n v="0"/>
    <m/>
  </r>
  <r>
    <x v="0"/>
    <s v="Matosinhos"/>
    <x v="5"/>
    <s v="25_MS_G13"/>
    <x v="28"/>
    <n v="5"/>
    <n v="5"/>
    <n v="0"/>
    <s v="Näpäjä"/>
    <s v="5-5"/>
    <n v="5"/>
    <n v="5"/>
    <x v="0"/>
    <s v="Finals Group Stage"/>
    <s v="Draw"/>
    <n v="1.5"/>
    <n v="1.5"/>
    <n v="0.75"/>
    <m/>
  </r>
  <r>
    <x v="0"/>
    <s v="Matosinhos"/>
    <x v="6"/>
    <s v="25_MS_G08"/>
    <x v="12"/>
    <n v="12"/>
    <n v="7"/>
    <n v="5"/>
    <s v="NGA Lions"/>
    <s v="12-7"/>
    <n v="12"/>
    <n v="7"/>
    <x v="0"/>
    <s v="Finals Group Stage"/>
    <s v="Win"/>
    <n v="4.5"/>
    <n v="4.5"/>
    <n v="2.25"/>
    <m/>
  </r>
  <r>
    <x v="0"/>
    <s v="Matosinhos"/>
    <x v="6"/>
    <s v="25_MS_G30"/>
    <x v="29"/>
    <n v="12"/>
    <n v="4"/>
    <n v="8"/>
    <s v="NGA Lions"/>
    <s v="12-4"/>
    <n v="12"/>
    <n v="4"/>
    <x v="4"/>
    <s v="Finals Placement"/>
    <s v="Win"/>
    <n v="4.5"/>
    <n v="4.5"/>
    <n v="2.25"/>
    <m/>
  </r>
  <r>
    <x v="0"/>
    <s v="Matosinhos"/>
    <x v="6"/>
    <s v="25_MS_G13"/>
    <x v="28"/>
    <n v="5"/>
    <n v="5"/>
    <n v="0"/>
    <s v="Näpäjä"/>
    <s v="5-5"/>
    <n v="5"/>
    <n v="5"/>
    <x v="0"/>
    <s v="Finals Group Stage"/>
    <s v="Draw"/>
    <n v="1.5"/>
    <n v="1.5"/>
    <n v="0.75"/>
    <m/>
  </r>
  <r>
    <x v="0"/>
    <s v="Matosinhos"/>
    <x v="6"/>
    <s v="25_MS_G19"/>
    <x v="30"/>
    <n v="5"/>
    <n v="5"/>
    <n v="0"/>
    <s v="NGA Lions"/>
    <s v="5-5"/>
    <n v="5"/>
    <n v="5"/>
    <x v="0"/>
    <s v="Finals Group Stage"/>
    <s v="Draw"/>
    <n v="1.5"/>
    <n v="1.5"/>
    <n v="0.75"/>
    <m/>
  </r>
  <r>
    <x v="0"/>
    <s v="Matosinhos"/>
    <x v="6"/>
    <s v="25_MS_G02"/>
    <x v="4"/>
    <n v="5"/>
    <n v="8"/>
    <n v="-3"/>
    <s v="BRUK-BET Termalica Krakow"/>
    <s v="8-5"/>
    <n v="8"/>
    <n v="5"/>
    <x v="0"/>
    <s v="Finals Group Stage"/>
    <s v="Loss"/>
    <n v="0"/>
    <n v="0"/>
    <n v="0"/>
    <m/>
  </r>
  <r>
    <x v="0"/>
    <s v="Matosinhos"/>
    <x v="6"/>
    <s v="25_MS_G22"/>
    <x v="23"/>
    <n v="1"/>
    <n v="11"/>
    <n v="-10"/>
    <s v="GC Nikšić"/>
    <s v="11-1"/>
    <n v="11"/>
    <n v="1"/>
    <x v="3"/>
    <s v="Finals QF/SF/Medal"/>
    <s v="Loss"/>
    <n v="0"/>
    <n v="0"/>
    <n v="0"/>
    <m/>
  </r>
  <r>
    <x v="0"/>
    <s v="Matosinhos"/>
    <x v="6"/>
    <s v="25_MS_G26"/>
    <x v="9"/>
    <n v="5"/>
    <n v="6"/>
    <n v="-1"/>
    <s v="NGA Lions"/>
    <s v="5-6"/>
    <n v="5"/>
    <n v="6"/>
    <x v="4"/>
    <s v="Finals Placement"/>
    <s v="Loss"/>
    <n v="0"/>
    <n v="0"/>
    <n v="0"/>
    <m/>
  </r>
  <r>
    <x v="0"/>
    <s v="Matosinhos"/>
    <x v="7"/>
    <s v="25_MS_G20"/>
    <x v="16"/>
    <n v="11"/>
    <n v="7"/>
    <n v="4"/>
    <s v="FC Porto"/>
    <s v="7-11"/>
    <n v="7"/>
    <n v="11"/>
    <x v="0"/>
    <s v="Finals Group Stage"/>
    <s v="Win"/>
    <n v="4.5"/>
    <n v="4.5"/>
    <n v="2.25"/>
    <m/>
  </r>
  <r>
    <x v="0"/>
    <s v="Matosinhos"/>
    <x v="7"/>
    <s v="25_MS_G28"/>
    <x v="31"/>
    <n v="10"/>
    <n v="6"/>
    <n v="4"/>
    <s v="Nilüfer Buges"/>
    <s v="10-6"/>
    <n v="10"/>
    <n v="6"/>
    <x v="4"/>
    <s v="Finals Placement"/>
    <s v="Win"/>
    <n v="4.5"/>
    <n v="4.5"/>
    <n v="2.25"/>
    <m/>
  </r>
  <r>
    <x v="0"/>
    <s v="Matosinhos"/>
    <x v="7"/>
    <s v="25_MS_G03"/>
    <x v="32"/>
    <n v="7"/>
    <n v="8"/>
    <n v="-1"/>
    <s v="Old Power"/>
    <s v="8-7"/>
    <n v="8"/>
    <n v="7"/>
    <x v="0"/>
    <s v="Finals Group Stage"/>
    <s v="Loss"/>
    <n v="0"/>
    <n v="0"/>
    <n v="0"/>
    <m/>
  </r>
  <r>
    <x v="0"/>
    <s v="Matosinhos"/>
    <x v="7"/>
    <s v="25_MS_G09"/>
    <x v="25"/>
    <n v="3"/>
    <n v="6"/>
    <n v="-3"/>
    <s v="Nilüfer Buges"/>
    <s v="3-6"/>
    <n v="3"/>
    <n v="6"/>
    <x v="0"/>
    <s v="Finals Group Stage"/>
    <s v="Loss"/>
    <n v="0"/>
    <n v="0"/>
    <n v="0"/>
    <m/>
  </r>
  <r>
    <x v="0"/>
    <s v="Matosinhos"/>
    <x v="7"/>
    <s v="25_MS_G16"/>
    <x v="22"/>
    <n v="6"/>
    <n v="9"/>
    <n v="-3"/>
    <s v="Nilüfer Buges"/>
    <s v="6-9"/>
    <n v="6"/>
    <n v="9"/>
    <x v="0"/>
    <s v="Finals Group Stage"/>
    <s v="Loss"/>
    <n v="0"/>
    <n v="0"/>
    <n v="0"/>
    <m/>
  </r>
  <r>
    <x v="0"/>
    <s v="Matosinhos"/>
    <x v="7"/>
    <s v="25_MS_G24"/>
    <x v="33"/>
    <n v="2"/>
    <n v="5"/>
    <n v="-3"/>
    <s v="RGC Hansa"/>
    <s v="5-2"/>
    <n v="5"/>
    <n v="2"/>
    <x v="3"/>
    <s v="Finals QF/SF/Medal"/>
    <s v="Loss"/>
    <n v="0"/>
    <n v="0"/>
    <n v="0"/>
    <m/>
  </r>
  <r>
    <x v="0"/>
    <s v="Matosinhos"/>
    <x v="7"/>
    <s v="25_MS_G31"/>
    <x v="8"/>
    <n v="7"/>
    <n v="8"/>
    <n v="-1"/>
    <s v="CSAVH Lyon"/>
    <s v="8-7"/>
    <n v="8"/>
    <n v="7"/>
    <x v="4"/>
    <s v="Finals Placement"/>
    <s v="Loss"/>
    <n v="0"/>
    <n v="0"/>
    <n v="0"/>
    <m/>
  </r>
  <r>
    <x v="0"/>
    <s v="Matosinhos"/>
    <x v="8"/>
    <s v="25_MS_G03"/>
    <x v="32"/>
    <n v="8"/>
    <n v="7"/>
    <n v="1"/>
    <s v="Old Power"/>
    <s v="8-7"/>
    <n v="8"/>
    <n v="7"/>
    <x v="0"/>
    <s v="Finals Group Stage"/>
    <s v="Win"/>
    <n v="4.5"/>
    <n v="4.5"/>
    <n v="2.25"/>
    <m/>
  </r>
  <r>
    <x v="0"/>
    <s v="Matosinhos"/>
    <x v="8"/>
    <s v="25_MS_G07"/>
    <x v="14"/>
    <n v="11"/>
    <n v="6"/>
    <n v="5"/>
    <s v="FC Porto"/>
    <s v="6-11"/>
    <n v="6"/>
    <n v="11"/>
    <x v="0"/>
    <s v="Finals Group Stage"/>
    <s v="Win"/>
    <n v="4.5"/>
    <n v="4.5"/>
    <n v="2.25"/>
    <m/>
  </r>
  <r>
    <x v="0"/>
    <s v="Matosinhos"/>
    <x v="8"/>
    <s v="25_MS_G18"/>
    <x v="24"/>
    <n v="13"/>
    <n v="8"/>
    <n v="5"/>
    <s v="Old Power"/>
    <s v="13-8"/>
    <n v="13"/>
    <n v="8"/>
    <x v="0"/>
    <s v="Finals Group Stage"/>
    <s v="Win"/>
    <n v="4.5"/>
    <n v="4.5"/>
    <n v="2.25"/>
    <m/>
  </r>
  <r>
    <x v="0"/>
    <s v="Matosinhos"/>
    <x v="8"/>
    <s v="25_MS_G12"/>
    <x v="20"/>
    <n v="10"/>
    <n v="11"/>
    <n v="-1"/>
    <s v="GC Nikšić"/>
    <s v="11-10"/>
    <n v="11"/>
    <n v="10"/>
    <x v="0"/>
    <s v="Finals Group Stage"/>
    <s v="Loss"/>
    <n v="0"/>
    <n v="0"/>
    <n v="0"/>
    <m/>
  </r>
  <r>
    <x v="0"/>
    <s v="Matosinhos"/>
    <x v="8"/>
    <s v="25_MS_G25"/>
    <x v="6"/>
    <n v="8"/>
    <n v="13"/>
    <n v="-5"/>
    <s v="Old Power"/>
    <s v="8-13"/>
    <n v="8"/>
    <n v="13"/>
    <x v="3"/>
    <s v="Finals QF/SF/Medal"/>
    <s v="Loss"/>
    <n v="0"/>
    <n v="0"/>
    <n v="0"/>
    <m/>
  </r>
  <r>
    <x v="0"/>
    <s v="Matosinhos"/>
    <x v="8"/>
    <s v="25_MS_G28"/>
    <x v="31"/>
    <n v="6"/>
    <n v="10"/>
    <n v="-4"/>
    <s v="Nilüfer Buges"/>
    <s v="10-6"/>
    <n v="10"/>
    <n v="6"/>
    <x v="4"/>
    <s v="Finals Placement"/>
    <s v="Loss"/>
    <n v="0"/>
    <n v="0"/>
    <n v="0"/>
    <m/>
  </r>
  <r>
    <x v="0"/>
    <s v="Matosinhos"/>
    <x v="8"/>
    <s v="25_MS_G30"/>
    <x v="29"/>
    <n v="4"/>
    <n v="12"/>
    <n v="-8"/>
    <s v="NGA Lions"/>
    <s v="12-4"/>
    <n v="12"/>
    <n v="4"/>
    <x v="4"/>
    <s v="Finals Placement"/>
    <s v="Loss"/>
    <n v="0"/>
    <n v="0"/>
    <n v="0"/>
    <m/>
  </r>
  <r>
    <x v="0"/>
    <s v="Matosinhos"/>
    <x v="9"/>
    <s v="25_MS_G10"/>
    <x v="27"/>
    <n v="9"/>
    <n v="7"/>
    <n v="2"/>
    <s v="RGC Hansa"/>
    <s v="9-7"/>
    <n v="9"/>
    <n v="7"/>
    <x v="0"/>
    <s v="Finals Group Stage"/>
    <s v="Win"/>
    <n v="4.5"/>
    <n v="4.5"/>
    <n v="2.25"/>
    <m/>
  </r>
  <r>
    <x v="0"/>
    <s v="Matosinhos"/>
    <x v="9"/>
    <s v="25_MS_G15"/>
    <x v="1"/>
    <n v="10"/>
    <n v="7"/>
    <n v="3"/>
    <s v="RGC Hansa"/>
    <s v="10-7"/>
    <n v="10"/>
    <n v="7"/>
    <x v="0"/>
    <s v="Finals Group Stage"/>
    <s v="Win"/>
    <n v="4.5"/>
    <n v="4.5"/>
    <n v="2.25"/>
    <m/>
  </r>
  <r>
    <x v="0"/>
    <s v="Matosinhos"/>
    <x v="9"/>
    <s v="25_MS_G04"/>
    <x v="10"/>
    <n v="14"/>
    <n v="14"/>
    <n v="0"/>
    <s v="CSAVH Lyon"/>
    <s v="14-14"/>
    <n v="14"/>
    <n v="14"/>
    <x v="0"/>
    <s v="Finals Group Stage"/>
    <s v="Draw"/>
    <n v="1.5"/>
    <n v="1.5"/>
    <n v="0.75"/>
    <m/>
  </r>
  <r>
    <x v="0"/>
    <s v="Matosinhos"/>
    <x v="9"/>
    <s v="25_MS_G19"/>
    <x v="30"/>
    <n v="5"/>
    <n v="5"/>
    <n v="0"/>
    <s v="NGA Lions"/>
    <s v="5-5"/>
    <n v="5"/>
    <n v="5"/>
    <x v="0"/>
    <s v="Finals Group Stage"/>
    <s v="Draw"/>
    <n v="1.5"/>
    <n v="1.5"/>
    <n v="0.75"/>
    <m/>
  </r>
  <r>
    <x v="0"/>
    <s v="Matosinhos"/>
    <x v="9"/>
    <s v="25_MS_G24"/>
    <x v="33"/>
    <n v="5"/>
    <n v="2"/>
    <n v="3"/>
    <s v="RGC Hansa"/>
    <s v="5-2"/>
    <n v="5"/>
    <n v="2"/>
    <x v="3"/>
    <s v="Finals QF/SF/Medal"/>
    <s v="Win"/>
    <n v="6"/>
    <n v="6"/>
    <n v="3"/>
    <m/>
  </r>
  <r>
    <x v="0"/>
    <s v="Matosinhos"/>
    <x v="9"/>
    <s v="25_MS_G33"/>
    <x v="26"/>
    <n v="8"/>
    <n v="11"/>
    <n v="-3"/>
    <s v="Ha. Vi. 2 Bruxelles"/>
    <s v="11-8"/>
    <n v="11"/>
    <n v="8"/>
    <x v="2"/>
    <s v="Finals QF/SF/Medal"/>
    <s v="Loss"/>
    <n v="0"/>
    <n v="0"/>
    <n v="0"/>
    <m/>
  </r>
  <r>
    <x v="0"/>
    <s v="Matosinhos"/>
    <x v="9"/>
    <s v="25_MS_G29"/>
    <x v="2"/>
    <n v="9"/>
    <n v="8"/>
    <n v="1"/>
    <s v="RGC Hansa"/>
    <s v="9-8"/>
    <n v="9"/>
    <n v="8"/>
    <x v="1"/>
    <s v="Finals QF/SF/Medal in OT or Extra Throws"/>
    <s v="Win"/>
    <n v="4"/>
    <n v="4"/>
    <n v="2"/>
    <m/>
  </r>
  <r>
    <x v="1"/>
    <s v="Peterborough"/>
    <x v="10"/>
    <s v="25_PB_G04"/>
    <x v="34"/>
    <n v="6"/>
    <n v="11"/>
    <n v="-5"/>
    <s v="Aarhus Goalball"/>
    <s v="6-11"/>
    <n v="6"/>
    <n v="11"/>
    <x v="0"/>
    <s v="Qualifier Group Stage"/>
    <s v="Loss"/>
    <n v="0"/>
    <n v="0"/>
    <n v="0"/>
    <m/>
  </r>
  <r>
    <x v="1"/>
    <s v="Peterborough"/>
    <x v="10"/>
    <s v="25_PB_G07"/>
    <x v="35"/>
    <n v="7"/>
    <n v="15"/>
    <n v="-8"/>
    <s v="Ha. Vi. 2 Bruxelles"/>
    <s v="15-7"/>
    <n v="15"/>
    <n v="7"/>
    <x v="0"/>
    <s v="Qualifier Group Stage"/>
    <s v="Loss"/>
    <n v="0"/>
    <n v="0"/>
    <n v="0"/>
    <m/>
  </r>
  <r>
    <x v="1"/>
    <s v="Peterborough"/>
    <x v="10"/>
    <s v="25_PB_G11"/>
    <x v="36"/>
    <n v="8"/>
    <n v="4"/>
    <n v="4"/>
    <s v="CSAVH Lyon"/>
    <s v="4-8"/>
    <n v="4"/>
    <n v="8"/>
    <x v="0"/>
    <s v="Qualifier Group Stage"/>
    <s v="Win"/>
    <n v="3"/>
    <n v="3"/>
    <n v="1.5"/>
    <m/>
  </r>
  <r>
    <x v="1"/>
    <s v="Peterborough"/>
    <x v="10"/>
    <s v="25_PB_G13"/>
    <x v="37"/>
    <n v="4"/>
    <n v="10"/>
    <n v="-6"/>
    <s v="Old Power"/>
    <s v="10-4"/>
    <n v="10"/>
    <n v="4"/>
    <x v="3"/>
    <s v="Qualifier QF/SF/Medal"/>
    <s v="Loss"/>
    <n v="0"/>
    <n v="0"/>
    <n v="0"/>
    <m/>
  </r>
  <r>
    <x v="1"/>
    <s v="Peterborough"/>
    <x v="10"/>
    <s v="25_PB_G17"/>
    <x v="38"/>
    <n v="10"/>
    <n v="2"/>
    <n v="8"/>
    <s v="Aarhus Goalball"/>
    <s v="10-2"/>
    <n v="10"/>
    <n v="2"/>
    <x v="4"/>
    <s v="Qualifier Placement"/>
    <s v="Win"/>
    <n v="3"/>
    <n v="3"/>
    <n v="1.5"/>
    <m/>
  </r>
  <r>
    <x v="1"/>
    <s v="Peterborough"/>
    <x v="10"/>
    <s v="25_PB_G22"/>
    <x v="39"/>
    <n v="7"/>
    <n v="3"/>
    <n v="4"/>
    <s v="Aarhus Goalball"/>
    <s v="7-3"/>
    <n v="7"/>
    <n v="3"/>
    <x v="4"/>
    <s v="Qualifier Placement"/>
    <s v="Win"/>
    <n v="3"/>
    <n v="3"/>
    <n v="1.5"/>
    <m/>
  </r>
  <r>
    <x v="1"/>
    <s v="Rostock"/>
    <x v="11"/>
    <s v="25_RO_G02"/>
    <x v="40"/>
    <n v="4"/>
    <n v="12"/>
    <n v="-8"/>
    <s v="ASD Omero Bergamo"/>
    <s v="4:12"/>
    <n v="4"/>
    <n v="12"/>
    <x v="0"/>
    <s v="Qualifier Group Stage"/>
    <s v="Loss"/>
    <n v="0"/>
    <n v="0"/>
    <n v="0"/>
    <m/>
  </r>
  <r>
    <x v="1"/>
    <s v="Rostock"/>
    <x v="11"/>
    <s v="25_RO_G05"/>
    <x v="41"/>
    <n v="3"/>
    <n v="10"/>
    <n v="-7"/>
    <s v="RGC Hansa"/>
    <s v="10:3"/>
    <n v="10"/>
    <n v="3"/>
    <x v="0"/>
    <s v="Qualifier Group Stage"/>
    <s v="Loss"/>
    <n v="0"/>
    <n v="0"/>
    <n v="0"/>
    <m/>
  </r>
  <r>
    <x v="1"/>
    <s v="Rostock"/>
    <x v="11"/>
    <s v="25_RO_G09"/>
    <x v="42"/>
    <n v="5"/>
    <n v="12"/>
    <n v="-7"/>
    <s v="Invasport Ukraine"/>
    <s v="12:5"/>
    <n v="12"/>
    <n v="5"/>
    <x v="0"/>
    <s v="Qualifier Group Stage"/>
    <s v="Loss"/>
    <n v="0"/>
    <n v="0"/>
    <n v="0"/>
    <m/>
  </r>
  <r>
    <x v="1"/>
    <s v="Rostock"/>
    <x v="11"/>
    <s v="25_RO_G15"/>
    <x v="43"/>
    <n v="4"/>
    <n v="5"/>
    <n v="-1"/>
    <s v="NGA Lions"/>
    <s v="5:4"/>
    <n v="5"/>
    <n v="4"/>
    <x v="3"/>
    <s v="Qualifier QF/SF/Medal in OT or Extra Throws"/>
    <s v="Loss"/>
    <n v="1.5"/>
    <n v="1.5"/>
    <n v="0.75"/>
    <m/>
  </r>
  <r>
    <x v="1"/>
    <s v="Rostock"/>
    <x v="11"/>
    <s v="25_RO_G19"/>
    <x v="44"/>
    <n v="9"/>
    <n v="11"/>
    <n v="-2"/>
    <s v="ASD Omero Bergamo"/>
    <s v="9:11"/>
    <n v="9"/>
    <n v="11"/>
    <x v="4"/>
    <s v="Qualifier Placement"/>
    <s v="Loss"/>
    <n v="0"/>
    <n v="0"/>
    <n v="0"/>
    <m/>
  </r>
  <r>
    <x v="1"/>
    <s v="Rostock"/>
    <x v="11"/>
    <s v="25_RO_G21"/>
    <x v="45"/>
    <n v="13"/>
    <n v="3"/>
    <n v="10"/>
    <s v="GC Perun"/>
    <s v="3:13"/>
    <n v="3"/>
    <n v="13"/>
    <x v="4"/>
    <s v="Qualifier Placement"/>
    <s v="Win"/>
    <n v="3"/>
    <n v="3"/>
    <n v="1.5"/>
    <m/>
  </r>
  <r>
    <x v="1"/>
    <s v="Podgorica"/>
    <x v="0"/>
    <s v="25_PG_G03"/>
    <x v="46"/>
    <n v="12"/>
    <n v="5"/>
    <n v="7"/>
    <s v="Nilüfer Buges"/>
    <s v="5-12"/>
    <n v="5"/>
    <n v="12"/>
    <x v="0"/>
    <s v="Qualifier Group Stage"/>
    <s v="Win"/>
    <n v="3"/>
    <n v="3"/>
    <n v="1.5"/>
    <m/>
  </r>
  <r>
    <x v="1"/>
    <s v="Podgorica"/>
    <x v="0"/>
    <s v="25_PG_G07"/>
    <x v="47"/>
    <n v="9"/>
    <n v="4"/>
    <n v="5"/>
    <s v="BRUK-BET Termalica Krakow"/>
    <s v="9-4"/>
    <n v="9"/>
    <n v="4"/>
    <x v="0"/>
    <s v="Qualifier Group Stage"/>
    <s v="Win"/>
    <n v="3"/>
    <n v="3"/>
    <n v="1.5"/>
    <m/>
  </r>
  <r>
    <x v="1"/>
    <s v="Podgorica"/>
    <x v="0"/>
    <s v="25_PG_G11"/>
    <x v="48"/>
    <n v="12"/>
    <n v="4"/>
    <n v="8"/>
    <s v="BSI Copenhagen"/>
    <s v="4-12"/>
    <n v="4"/>
    <n v="12"/>
    <x v="0"/>
    <s v="Qualifier Group Stage"/>
    <s v="Win"/>
    <n v="3"/>
    <n v="3"/>
    <n v="1.5"/>
    <m/>
  </r>
  <r>
    <x v="1"/>
    <s v="Podgorica"/>
    <x v="0"/>
    <s v="25_PG_G21"/>
    <x v="49"/>
    <n v="12"/>
    <n v="2"/>
    <n v="10"/>
    <s v="GC Nais"/>
    <s v="2-12"/>
    <n v="2"/>
    <n v="12"/>
    <x v="0"/>
    <s v="Qualifier Group Stage"/>
    <s v="Win"/>
    <n v="3"/>
    <n v="3"/>
    <n v="1.5"/>
    <m/>
  </r>
  <r>
    <x v="1"/>
    <s v="Podgorica"/>
    <x v="0"/>
    <s v="25_PG_G14"/>
    <x v="50"/>
    <n v="15"/>
    <n v="9"/>
    <n v="6"/>
    <s v="BRUK-BET Termalica Krakow"/>
    <s v="15-9"/>
    <n v="15"/>
    <n v="9"/>
    <x v="0"/>
    <s v="Qualifier Group Stage"/>
    <s v="Win"/>
    <n v="3"/>
    <n v="3"/>
    <n v="1.5"/>
    <m/>
  </r>
  <r>
    <x v="1"/>
    <s v="Podgorica"/>
    <x v="0"/>
    <s v="25_PG_G18"/>
    <x v="51"/>
    <n v="12"/>
    <n v="9"/>
    <n v="3"/>
    <s v="BRUK-BET Termalica Krakow"/>
    <s v="12-9"/>
    <n v="12"/>
    <n v="9"/>
    <x v="0"/>
    <s v="Qualifier Group Stage"/>
    <s v="Win"/>
    <n v="3"/>
    <n v="3"/>
    <n v="1.5"/>
    <m/>
  </r>
  <r>
    <x v="1"/>
    <s v="Podgorica"/>
    <x v="0"/>
    <s v="25_PG_GXX"/>
    <x v="52"/>
    <n v="0"/>
    <n v="0"/>
    <n v="0"/>
    <s v="N/A"/>
    <n v="0"/>
    <n v="0"/>
    <n v="0"/>
    <x v="0"/>
    <s v="Special Points"/>
    <s v="N/A"/>
    <n v="4.5"/>
    <n v="4.5"/>
    <n v="2.25"/>
    <m/>
  </r>
  <r>
    <x v="1"/>
    <s v="Podgorica"/>
    <x v="12"/>
    <s v="25_PG_G11"/>
    <x v="48"/>
    <n v="4"/>
    <n v="12"/>
    <n v="-8"/>
    <s v="BSI Copenhagen"/>
    <s v="4-12"/>
    <n v="4"/>
    <n v="12"/>
    <x v="0"/>
    <s v="Qualifier Group Stage"/>
    <s v="Loss"/>
    <n v="0"/>
    <n v="0"/>
    <n v="0"/>
    <m/>
  </r>
  <r>
    <x v="1"/>
    <s v="Podgorica"/>
    <x v="12"/>
    <s v="25_PG_G01"/>
    <x v="53"/>
    <n v="14"/>
    <n v="8"/>
    <n v="6"/>
    <s v="BSI Copenhagen"/>
    <s v="14-8"/>
    <n v="14"/>
    <n v="8"/>
    <x v="0"/>
    <s v="Qualifier Group Stage"/>
    <s v="Win"/>
    <n v="3"/>
    <n v="3"/>
    <n v="1.5"/>
    <m/>
  </r>
  <r>
    <x v="1"/>
    <s v="Podgorica"/>
    <x v="12"/>
    <s v="25_PG_G20"/>
    <x v="54"/>
    <n v="13"/>
    <n v="3"/>
    <n v="10"/>
    <s v="BSI Copenhagen"/>
    <s v="13-3"/>
    <n v="13"/>
    <n v="3"/>
    <x v="0"/>
    <s v="Qualifier Group Stage"/>
    <s v="Win"/>
    <n v="3"/>
    <n v="3"/>
    <n v="1.5"/>
    <m/>
  </r>
  <r>
    <x v="1"/>
    <s v="Podgorica"/>
    <x v="12"/>
    <s v="25_PG_G04"/>
    <x v="55"/>
    <n v="9"/>
    <n v="15"/>
    <n v="-6"/>
    <s v="GC Nikšić"/>
    <s v="15-9"/>
    <n v="15"/>
    <n v="9"/>
    <x v="0"/>
    <s v="Qualifier Group Stage"/>
    <s v="Loss"/>
    <n v="0"/>
    <n v="0"/>
    <n v="0"/>
    <m/>
  </r>
  <r>
    <x v="1"/>
    <s v="Podgorica"/>
    <x v="12"/>
    <s v="25_PG_G08"/>
    <x v="56"/>
    <n v="5"/>
    <n v="2"/>
    <n v="3"/>
    <s v="IFAS Stockholm"/>
    <s v="2-5"/>
    <n v="2"/>
    <n v="5"/>
    <x v="0"/>
    <s v="Qualifier Group Stage"/>
    <s v="Win"/>
    <n v="3"/>
    <n v="3"/>
    <n v="1.5"/>
    <m/>
  </r>
  <r>
    <x v="1"/>
    <s v="Podgorica"/>
    <x v="12"/>
    <s v="25_PG_G15"/>
    <x v="57"/>
    <n v="4"/>
    <n v="8"/>
    <n v="-4"/>
    <s v="Nilüfer Buges"/>
    <s v="8-4"/>
    <n v="8"/>
    <n v="4"/>
    <x v="0"/>
    <s v="Qualifier Group Stage"/>
    <s v="Loss"/>
    <n v="0"/>
    <n v="0"/>
    <n v="0"/>
    <m/>
  </r>
  <r>
    <x v="1"/>
    <s v="Peterborough"/>
    <x v="1"/>
    <s v="25_PB_G23"/>
    <x v="58"/>
    <n v="7"/>
    <n v="4"/>
    <n v="3"/>
    <s v="Fen Tigers"/>
    <s v="4-7"/>
    <n v="4"/>
    <n v="7"/>
    <x v="2"/>
    <s v="Qualifier QF/SF/Medal"/>
    <s v="Win"/>
    <n v="4.5"/>
    <n v="4.5"/>
    <n v="2.25"/>
    <m/>
  </r>
  <r>
    <x v="1"/>
    <s v="Peterborough"/>
    <x v="1"/>
    <s v="25_PB_G16"/>
    <x v="59"/>
    <n v="8"/>
    <n v="6"/>
    <n v="2"/>
    <s v="Sporting CP"/>
    <s v="6-8"/>
    <n v="6"/>
    <n v="8"/>
    <x v="3"/>
    <s v="Qualifier QF/SF/Medal"/>
    <s v="Win"/>
    <n v="4.5"/>
    <n v="4.5"/>
    <n v="2.25"/>
    <m/>
  </r>
  <r>
    <x v="1"/>
    <s v="Peterborough"/>
    <x v="1"/>
    <s v="25_PB_G08"/>
    <x v="60"/>
    <n v="7"/>
    <n v="6"/>
    <n v="1"/>
    <s v="Fen Tigers"/>
    <s v="6-7"/>
    <n v="6"/>
    <n v="7"/>
    <x v="0"/>
    <s v="Qualifier Group Stage"/>
    <s v="Win"/>
    <n v="3"/>
    <n v="3"/>
    <n v="1.5"/>
    <m/>
  </r>
  <r>
    <x v="1"/>
    <s v="Peterborough"/>
    <x v="1"/>
    <s v="25_PB_G11"/>
    <x v="36"/>
    <n v="4"/>
    <n v="8"/>
    <n v="-4"/>
    <s v="CSAVH Lyon"/>
    <s v="4-8"/>
    <n v="4"/>
    <n v="8"/>
    <x v="0"/>
    <s v="Qualifier Group Stage"/>
    <s v="Loss"/>
    <n v="0"/>
    <n v="0"/>
    <n v="0"/>
    <m/>
  </r>
  <r>
    <x v="1"/>
    <s v="Peterborough"/>
    <x v="1"/>
    <s v="25_PB_G03"/>
    <x v="61"/>
    <n v="6"/>
    <n v="12"/>
    <n v="-6"/>
    <s v="CSAVH Lyon"/>
    <s v="6-12"/>
    <n v="6"/>
    <n v="12"/>
    <x v="0"/>
    <s v="Qualifier Group Stage"/>
    <s v="Loss"/>
    <n v="0"/>
    <n v="0"/>
    <n v="0"/>
    <m/>
  </r>
  <r>
    <x v="1"/>
    <s v="Peterborough"/>
    <x v="1"/>
    <s v="25_PB_G20"/>
    <x v="62"/>
    <n v="4"/>
    <n v="10"/>
    <n v="-6"/>
    <s v="Ha. Vi. 2 Bruxelles"/>
    <s v="10-4"/>
    <n v="10"/>
    <n v="4"/>
    <x v="1"/>
    <s v="Qualifier QF/SF/Medal"/>
    <s v="Loss"/>
    <n v="0"/>
    <n v="0"/>
    <n v="0"/>
    <m/>
  </r>
  <r>
    <x v="1"/>
    <s v="Peterborough"/>
    <x v="13"/>
    <s v="25_PB_G23"/>
    <x v="58"/>
    <n v="4"/>
    <n v="7"/>
    <n v="-3"/>
    <s v="Fen Tigers"/>
    <s v="4-7"/>
    <n v="4"/>
    <n v="7"/>
    <x v="2"/>
    <s v="Qualifier QF/SF/Medal"/>
    <s v="Loss"/>
    <n v="0"/>
    <n v="0"/>
    <n v="0"/>
    <m/>
  </r>
  <r>
    <x v="1"/>
    <s v="Peterborough"/>
    <x v="13"/>
    <s v="25_PB_G08"/>
    <x v="60"/>
    <n v="6"/>
    <n v="7"/>
    <n v="-1"/>
    <s v="Fen Tigers"/>
    <s v="6-7"/>
    <n v="6"/>
    <n v="7"/>
    <x v="0"/>
    <s v="Qualifier Group Stage"/>
    <s v="Loss"/>
    <n v="0"/>
    <n v="0"/>
    <n v="0"/>
    <m/>
  </r>
  <r>
    <x v="1"/>
    <s v="Peterborough"/>
    <x v="13"/>
    <s v="25_PB_G12"/>
    <x v="63"/>
    <n v="7"/>
    <n v="11"/>
    <n v="-4"/>
    <s v="Ha. Vi. 2 Bruxelles"/>
    <s v="11-7"/>
    <n v="11"/>
    <n v="7"/>
    <x v="0"/>
    <s v="Qualifier Group Stage"/>
    <s v="Loss"/>
    <n v="0"/>
    <n v="0"/>
    <n v="0"/>
    <m/>
  </r>
  <r>
    <x v="1"/>
    <s v="Peterborough"/>
    <x v="13"/>
    <s v="25_PB_G18"/>
    <x v="64"/>
    <n v="5"/>
    <n v="8"/>
    <n v="-3"/>
    <s v="Old Power"/>
    <s v="8-5"/>
    <n v="8"/>
    <n v="5"/>
    <x v="1"/>
    <s v="Qualifier QF/SF/Medal"/>
    <s v="Loss"/>
    <n v="0"/>
    <n v="0"/>
    <n v="0"/>
    <m/>
  </r>
  <r>
    <x v="1"/>
    <s v="Peterborough"/>
    <x v="13"/>
    <s v="25_PB_G04"/>
    <x v="34"/>
    <n v="11"/>
    <n v="6"/>
    <n v="5"/>
    <s v="Aarhus Goalball"/>
    <s v="6-11"/>
    <n v="6"/>
    <n v="11"/>
    <x v="0"/>
    <s v="Qualifier Group Stage"/>
    <s v="Win"/>
    <n v="3"/>
    <n v="3"/>
    <n v="1.5"/>
    <m/>
  </r>
  <r>
    <x v="1"/>
    <s v="Peterborough"/>
    <x v="13"/>
    <s v="25_PB_G14"/>
    <x v="65"/>
    <n v="6"/>
    <n v="3"/>
    <n v="3"/>
    <s v="Fen Tigers"/>
    <s v="6-3"/>
    <n v="6"/>
    <n v="3"/>
    <x v="3"/>
    <s v="Qualifier QF/SF/Medal"/>
    <s v="Win"/>
    <n v="4.5"/>
    <n v="4.5"/>
    <n v="2.25"/>
    <m/>
  </r>
  <r>
    <x v="1"/>
    <s v="Rostock"/>
    <x v="14"/>
    <s v="25_RO_G02"/>
    <x v="40"/>
    <n v="12"/>
    <n v="4"/>
    <n v="8"/>
    <s v="ASD Omero Bergamo"/>
    <s v="4:12"/>
    <n v="4"/>
    <n v="12"/>
    <x v="0"/>
    <s v="Qualifier Group Stage"/>
    <s v="Win"/>
    <n v="3"/>
    <n v="3"/>
    <n v="1.5"/>
    <m/>
  </r>
  <r>
    <x v="1"/>
    <s v="Rostock"/>
    <x v="14"/>
    <s v="25_RO_G06"/>
    <x v="66"/>
    <n v="1"/>
    <n v="8"/>
    <n v="-7"/>
    <s v="FSBU Gothenburg"/>
    <s v="1:8"/>
    <n v="1"/>
    <n v="8"/>
    <x v="0"/>
    <s v="Qualifier Group Stage"/>
    <s v="Loss"/>
    <n v="0"/>
    <n v="0"/>
    <n v="0"/>
    <m/>
  </r>
  <r>
    <x v="1"/>
    <s v="Rostock"/>
    <x v="14"/>
    <s v="25_RO_G22"/>
    <x v="67"/>
    <n v="3"/>
    <n v="2"/>
    <n v="1"/>
    <s v="FSBU Gothenburg"/>
    <s v="3:2"/>
    <n v="3"/>
    <n v="2"/>
    <x v="4"/>
    <s v="Qualifier Placement"/>
    <s v="Win"/>
    <n v="3"/>
    <n v="3"/>
    <n v="1.5"/>
    <m/>
  </r>
  <r>
    <x v="1"/>
    <s v="Rostock"/>
    <x v="14"/>
    <s v="25_RO_G17"/>
    <x v="68"/>
    <n v="14"/>
    <n v="7"/>
    <n v="7"/>
    <s v="GC Perun"/>
    <s v="7:14"/>
    <n v="7"/>
    <n v="14"/>
    <x v="4"/>
    <s v="Qualifier Placement"/>
    <s v="Win"/>
    <n v="3"/>
    <n v="3"/>
    <n v="1.5"/>
    <m/>
  </r>
  <r>
    <x v="1"/>
    <s v="Rostock"/>
    <x v="14"/>
    <s v="25_RO_G10"/>
    <x v="69"/>
    <n v="3"/>
    <n v="13"/>
    <n v="-10"/>
    <s v="RGC Hansa"/>
    <s v="13:3"/>
    <n v="13"/>
    <n v="3"/>
    <x v="0"/>
    <s v="Qualifier Group Stage"/>
    <s v="Loss"/>
    <n v="0"/>
    <n v="0"/>
    <n v="0"/>
    <m/>
  </r>
  <r>
    <x v="1"/>
    <s v="Rostock"/>
    <x v="14"/>
    <s v="25_RO_G14"/>
    <x v="70"/>
    <n v="5"/>
    <n v="10"/>
    <n v="-5"/>
    <s v="SSG Blista Marburg"/>
    <s v="10:5"/>
    <n v="10"/>
    <n v="5"/>
    <x v="3"/>
    <s v="Qualifier QF/SF/Medal"/>
    <s v="Loss"/>
    <n v="0"/>
    <n v="0"/>
    <n v="0"/>
    <m/>
  </r>
  <r>
    <x v="1"/>
    <s v="Peterborough"/>
    <x v="15"/>
    <s v="25_PB_G01"/>
    <x v="71"/>
    <n v="4"/>
    <n v="14"/>
    <n v="-10"/>
    <s v="Northern Allstars"/>
    <s v="14-4"/>
    <n v="14"/>
    <n v="4"/>
    <x v="0"/>
    <s v="Qualifier Group Stage"/>
    <s v="Loss"/>
    <n v="0"/>
    <n v="0"/>
    <n v="0"/>
    <m/>
  </r>
  <r>
    <x v="1"/>
    <s v="Peterborough"/>
    <x v="15"/>
    <s v="25_PB_G05"/>
    <x v="72"/>
    <n v="6"/>
    <n v="13"/>
    <n v="-7"/>
    <s v="Füchse Berlin"/>
    <s v="6-13"/>
    <n v="6"/>
    <n v="13"/>
    <x v="0"/>
    <s v="Qualifier Group Stage"/>
    <s v="Loss"/>
    <n v="0"/>
    <n v="0"/>
    <n v="0"/>
    <m/>
  </r>
  <r>
    <x v="1"/>
    <s v="Peterborough"/>
    <x v="15"/>
    <s v="25_PB_G10"/>
    <x v="73"/>
    <n v="1"/>
    <n v="11"/>
    <n v="-10"/>
    <s v="Füchse Berlin"/>
    <s v="1-11"/>
    <n v="1"/>
    <n v="11"/>
    <x v="0"/>
    <s v="Qualifier Group Stage"/>
    <s v="Loss"/>
    <n v="0"/>
    <n v="0"/>
    <n v="0"/>
    <m/>
  </r>
  <r>
    <x v="1"/>
    <s v="Peterborough"/>
    <x v="15"/>
    <s v="25_PB_G15"/>
    <x v="74"/>
    <n v="3"/>
    <n v="10"/>
    <n v="-7"/>
    <s v="Ha. Vi. 2 Bruxelles"/>
    <s v="10-3"/>
    <n v="10"/>
    <n v="3"/>
    <x v="3"/>
    <s v="Qualifier QF/SF/Medal"/>
    <s v="Loss"/>
    <n v="0"/>
    <n v="0"/>
    <n v="0"/>
    <m/>
  </r>
  <r>
    <x v="1"/>
    <s v="Peterborough"/>
    <x v="15"/>
    <s v="25_PB_G19"/>
    <x v="75"/>
    <n v="6"/>
    <n v="11"/>
    <n v="-5"/>
    <s v="Füchse Berlin"/>
    <s v="6-11"/>
    <n v="6"/>
    <n v="11"/>
    <x v="4"/>
    <s v="Qualifier Placement"/>
    <s v="Loss"/>
    <n v="0"/>
    <n v="0"/>
    <n v="0"/>
    <m/>
  </r>
  <r>
    <x v="1"/>
    <s v="Peterborough"/>
    <x v="15"/>
    <s v="25_PB_G21"/>
    <x v="76"/>
    <n v="1"/>
    <n v="11"/>
    <n v="-10"/>
    <s v="Northern Allstars"/>
    <s v="11-1"/>
    <n v="11"/>
    <n v="1"/>
    <x v="4"/>
    <s v="Qualifier Placement"/>
    <s v="Loss"/>
    <n v="0"/>
    <n v="0"/>
    <n v="0"/>
    <m/>
  </r>
  <r>
    <x v="1"/>
    <s v="Podgorica"/>
    <x v="16"/>
    <s v="25_PG_G01"/>
    <x v="53"/>
    <n v="8"/>
    <n v="14"/>
    <n v="-6"/>
    <s v="BSI Copenhagen"/>
    <s v="14-8"/>
    <n v="14"/>
    <n v="8"/>
    <x v="0"/>
    <s v="Qualifier Group Stage"/>
    <s v="Loss"/>
    <n v="0"/>
    <n v="0"/>
    <n v="0"/>
    <m/>
  </r>
  <r>
    <x v="1"/>
    <s v="Podgorica"/>
    <x v="16"/>
    <s v="25_PG_G21"/>
    <x v="49"/>
    <n v="2"/>
    <n v="12"/>
    <n v="-10"/>
    <s v="GC Nais"/>
    <s v="2-12"/>
    <n v="2"/>
    <n v="12"/>
    <x v="0"/>
    <s v="Qualifier Placement"/>
    <s v="Loss"/>
    <n v="0"/>
    <n v="0"/>
    <n v="0"/>
    <m/>
  </r>
  <r>
    <x v="1"/>
    <s v="Podgorica"/>
    <x v="16"/>
    <s v="25_PG_G05"/>
    <x v="77"/>
    <n v="2"/>
    <n v="12"/>
    <n v="-10"/>
    <s v="GC Nais"/>
    <s v="2-12"/>
    <n v="2"/>
    <n v="12"/>
    <x v="0"/>
    <s v="Qualifier Group Stage"/>
    <s v="Loss"/>
    <n v="0"/>
    <n v="0"/>
    <n v="0"/>
    <m/>
  </r>
  <r>
    <x v="1"/>
    <s v="Podgorica"/>
    <x v="16"/>
    <s v="25_PG_G09"/>
    <x v="78"/>
    <n v="7"/>
    <n v="13"/>
    <n v="-6"/>
    <s v="GC Nais"/>
    <s v="7-13"/>
    <n v="7"/>
    <n v="13"/>
    <x v="0"/>
    <s v="Qualifier Group Stage"/>
    <s v="Loss"/>
    <n v="0"/>
    <n v="0"/>
    <n v="0"/>
    <m/>
  </r>
  <r>
    <x v="1"/>
    <s v="Podgorica"/>
    <x v="16"/>
    <s v="25_PG_G13"/>
    <x v="79"/>
    <n v="7"/>
    <n v="13"/>
    <n v="-6"/>
    <s v="GC Nikšić"/>
    <s v="13-7"/>
    <n v="13"/>
    <n v="7"/>
    <x v="0"/>
    <s v="Qualifier Group Stage"/>
    <s v="Loss"/>
    <n v="0"/>
    <n v="0"/>
    <n v="0"/>
    <m/>
  </r>
  <r>
    <x v="1"/>
    <s v="Podgorica"/>
    <x v="16"/>
    <s v="25_PG_G17"/>
    <x v="80"/>
    <n v="1"/>
    <n v="11"/>
    <n v="-10"/>
    <s v="Kleio Thessaloniki"/>
    <s v="11-1"/>
    <n v="11"/>
    <n v="1"/>
    <x v="0"/>
    <s v="Qualifier Group Stage"/>
    <s v="Loss"/>
    <n v="0"/>
    <n v="0"/>
    <n v="0"/>
    <m/>
  </r>
  <r>
    <x v="1"/>
    <s v="Podgorica"/>
    <x v="3"/>
    <s v="25_PG_G07"/>
    <x v="47"/>
    <n v="4"/>
    <n v="9"/>
    <n v="-5"/>
    <s v="BRUK-BET Termalica Krakow"/>
    <s v="9-4"/>
    <n v="9"/>
    <n v="4"/>
    <x v="0"/>
    <s v="Qualifier Group Stage"/>
    <s v="Loss"/>
    <n v="0"/>
    <n v="0"/>
    <n v="0"/>
    <m/>
  </r>
  <r>
    <x v="1"/>
    <s v="Podgorica"/>
    <x v="3"/>
    <s v="25_PG_G19"/>
    <x v="81"/>
    <n v="5"/>
    <n v="7"/>
    <n v="-2"/>
    <s v="GC Nikšić"/>
    <s v="5-7"/>
    <n v="5"/>
    <n v="7"/>
    <x v="0"/>
    <s v="Qualifier Placement"/>
    <s v="Loss"/>
    <n v="0"/>
    <n v="0"/>
    <n v="0"/>
    <m/>
  </r>
  <r>
    <x v="1"/>
    <s v="Podgorica"/>
    <x v="3"/>
    <s v="25_PG_GXX"/>
    <x v="82"/>
    <n v="0"/>
    <n v="0"/>
    <n v="0"/>
    <n v="0"/>
    <n v="0"/>
    <n v="0"/>
    <n v="0"/>
    <x v="0"/>
    <s v="Special Points"/>
    <s v="N/A"/>
    <n v="1.5"/>
    <n v="1.5"/>
    <n v="0.75"/>
    <m/>
  </r>
  <r>
    <x v="1"/>
    <s v="Podgorica"/>
    <x v="3"/>
    <s v="25_PG_G04"/>
    <x v="55"/>
    <n v="15"/>
    <n v="9"/>
    <n v="6"/>
    <s v="GC Nikšić"/>
    <s v="15-9"/>
    <n v="15"/>
    <n v="9"/>
    <x v="0"/>
    <s v="Qualifier Group Stage"/>
    <s v="Win"/>
    <n v="3"/>
    <n v="3"/>
    <n v="1.5"/>
    <m/>
  </r>
  <r>
    <x v="1"/>
    <s v="Podgorica"/>
    <x v="3"/>
    <s v="25_PG_G13"/>
    <x v="79"/>
    <n v="13"/>
    <n v="7"/>
    <n v="6"/>
    <s v="GC Nikšić"/>
    <s v="13-7"/>
    <n v="13"/>
    <n v="7"/>
    <x v="0"/>
    <s v="Qualifier Group Stage"/>
    <s v="Win"/>
    <n v="3"/>
    <n v="3"/>
    <n v="1.5"/>
    <m/>
  </r>
  <r>
    <x v="1"/>
    <s v="Podgorica"/>
    <x v="3"/>
    <s v="25_PG_G10"/>
    <x v="83"/>
    <n v="13"/>
    <n v="3"/>
    <n v="10"/>
    <s v="Kleio Thessaloniki"/>
    <s v="3-13"/>
    <n v="3"/>
    <n v="13"/>
    <x v="0"/>
    <s v="Qualifier Group Stage"/>
    <s v="Win"/>
    <n v="3"/>
    <n v="3"/>
    <n v="1.5"/>
    <m/>
  </r>
  <r>
    <x v="1"/>
    <s v="Podgorica"/>
    <x v="3"/>
    <s v="25_PG_G16"/>
    <x v="84"/>
    <n v="7"/>
    <n v="4"/>
    <n v="3"/>
    <s v="IFAS Stockholm"/>
    <s v="4-7"/>
    <n v="4"/>
    <n v="7"/>
    <x v="0"/>
    <s v="Qualifier QF/SF/Medal"/>
    <s v="Win"/>
    <n v="4.5"/>
    <n v="4.5"/>
    <n v="2.25"/>
    <m/>
  </r>
  <r>
    <x v="1"/>
    <s v="Rostock"/>
    <x v="17"/>
    <s v="25_RO_G03"/>
    <x v="85"/>
    <n v="7"/>
    <n v="17"/>
    <n v="-10"/>
    <s v="NGA Lions"/>
    <s v="17:7"/>
    <n v="17"/>
    <n v="7"/>
    <x v="0"/>
    <s v="Qualifier Group Stage"/>
    <s v="Loss"/>
    <n v="0"/>
    <n v="0"/>
    <n v="0"/>
    <m/>
  </r>
  <r>
    <x v="1"/>
    <s v="Rostock"/>
    <x v="17"/>
    <s v="25_RO_G07"/>
    <x v="86"/>
    <n v="2"/>
    <n v="10"/>
    <n v="-8"/>
    <s v="GC Perun"/>
    <s v="2:10"/>
    <n v="2"/>
    <n v="10"/>
    <x v="0"/>
    <s v="Qualifier Group Stage"/>
    <s v="Loss"/>
    <n v="0"/>
    <n v="0"/>
    <n v="0"/>
    <m/>
  </r>
  <r>
    <x v="1"/>
    <s v="Rostock"/>
    <x v="17"/>
    <s v="25_RO_G12"/>
    <x v="87"/>
    <n v="1"/>
    <n v="11"/>
    <n v="-10"/>
    <s v="GC Perun"/>
    <s v="1:11"/>
    <n v="1"/>
    <n v="11"/>
    <x v="0"/>
    <s v="Qualifier Group Stage"/>
    <s v="Loss"/>
    <n v="0"/>
    <n v="0"/>
    <n v="0"/>
    <m/>
  </r>
  <r>
    <x v="1"/>
    <s v="Rostock"/>
    <x v="17"/>
    <s v="25_RO_G13"/>
    <x v="88"/>
    <n v="0"/>
    <n v="10"/>
    <n v="-10"/>
    <s v="RGC Hansa"/>
    <s v="10:0"/>
    <n v="10"/>
    <n v="0"/>
    <x v="3"/>
    <s v="Qualifier QF/SF/Medal"/>
    <s v="Loss"/>
    <n v="0"/>
    <n v="0"/>
    <n v="0"/>
    <m/>
  </r>
  <r>
    <x v="1"/>
    <s v="Rostock"/>
    <x v="17"/>
    <s v="25_RO_G17"/>
    <x v="68"/>
    <n v="7"/>
    <n v="14"/>
    <n v="-7"/>
    <s v="GC Perun"/>
    <s v="7:14"/>
    <n v="7"/>
    <n v="14"/>
    <x v="4"/>
    <s v="Qualifier Placement"/>
    <s v="Loss"/>
    <n v="0"/>
    <n v="0"/>
    <n v="0"/>
    <m/>
  </r>
  <r>
    <x v="1"/>
    <s v="Rostock"/>
    <x v="17"/>
    <s v="25_RO_G21"/>
    <x v="45"/>
    <n v="3"/>
    <n v="13"/>
    <n v="-10"/>
    <s v="GC Perun"/>
    <s v="3:13"/>
    <n v="3"/>
    <n v="13"/>
    <x v="4"/>
    <s v="Qualifier Placement"/>
    <s v="Loss"/>
    <n v="0"/>
    <n v="0"/>
    <n v="0"/>
    <m/>
  </r>
  <r>
    <x v="1"/>
    <s v="Peterborough"/>
    <x v="4"/>
    <s v="25_PB_G03"/>
    <x v="61"/>
    <n v="12"/>
    <n v="6"/>
    <n v="6"/>
    <s v="CSAVH Lyon"/>
    <s v="6-12"/>
    <n v="6"/>
    <n v="12"/>
    <x v="0"/>
    <s v="Qualifier Group Stage"/>
    <s v="Win"/>
    <n v="3"/>
    <n v="3"/>
    <n v="1.5"/>
    <m/>
  </r>
  <r>
    <x v="1"/>
    <s v="Peterborough"/>
    <x v="4"/>
    <s v="25_PB_G07"/>
    <x v="89"/>
    <n v="15"/>
    <n v="7"/>
    <n v="8"/>
    <s v="Ha. Vi. 2 Bruxelles"/>
    <s v="15-7"/>
    <n v="15"/>
    <n v="7"/>
    <x v="0"/>
    <s v="Qualifier Group Stage"/>
    <s v="Win"/>
    <n v="3"/>
    <n v="3"/>
    <n v="1.5"/>
    <m/>
  </r>
  <r>
    <x v="1"/>
    <s v="Peterborough"/>
    <x v="4"/>
    <s v="25_PB_G12"/>
    <x v="63"/>
    <n v="11"/>
    <n v="7"/>
    <n v="4"/>
    <s v="Ha. Vi. 2 Bruxelles"/>
    <s v="11-7"/>
    <n v="11"/>
    <n v="7"/>
    <x v="0"/>
    <s v="Qualifier Group Stage"/>
    <s v="Win"/>
    <n v="3"/>
    <n v="3"/>
    <n v="1.5"/>
    <m/>
  </r>
  <r>
    <x v="1"/>
    <s v="Peterborough"/>
    <x v="4"/>
    <s v="25_PB_G20"/>
    <x v="62"/>
    <n v="10"/>
    <n v="4"/>
    <n v="6"/>
    <s v="Ha. Vi. 2 Bruxelles"/>
    <s v="10-4"/>
    <n v="10"/>
    <n v="4"/>
    <x v="1"/>
    <s v="Qualifier QF/SF/Medal"/>
    <s v="Win"/>
    <n v="4.5"/>
    <n v="4.5"/>
    <n v="2.25"/>
    <m/>
  </r>
  <r>
    <x v="1"/>
    <s v="Peterborough"/>
    <x v="4"/>
    <s v="25_PB_G15"/>
    <x v="74"/>
    <n v="10"/>
    <n v="3"/>
    <n v="7"/>
    <s v="Ha. Vi. 2 Bruxelles"/>
    <s v="10-3"/>
    <n v="10"/>
    <n v="3"/>
    <x v="3"/>
    <s v="Qualifier QF/SF/Medal"/>
    <s v="Win"/>
    <n v="4.5"/>
    <n v="4.5"/>
    <n v="2.25"/>
    <m/>
  </r>
  <r>
    <x v="1"/>
    <s v="Peterborough"/>
    <x v="4"/>
    <s v="25_PB_G24"/>
    <x v="90"/>
    <n v="10"/>
    <n v="8"/>
    <n v="2"/>
    <s v="Old Power"/>
    <s v="8-10"/>
    <n v="8"/>
    <n v="10"/>
    <x v="2"/>
    <s v="Qualifier QF/SF/Medal"/>
    <s v="Win"/>
    <n v="4.5"/>
    <n v="4.5"/>
    <n v="2.25"/>
    <m/>
  </r>
  <r>
    <x v="1"/>
    <s v="Podgorica"/>
    <x v="18"/>
    <s v="25_PG_G02"/>
    <x v="91"/>
    <n v="10"/>
    <n v="5"/>
    <n v="5"/>
    <s v="IFAS Stockholm"/>
    <s v="10-5"/>
    <n v="10"/>
    <n v="5"/>
    <x v="0"/>
    <s v="Qualifier Group Stage"/>
    <s v="Win"/>
    <n v="3"/>
    <n v="3"/>
    <n v="1.5"/>
    <m/>
  </r>
  <r>
    <x v="1"/>
    <s v="Podgorica"/>
    <x v="18"/>
    <s v="25_PG_G05"/>
    <x v="77"/>
    <n v="12"/>
    <n v="2"/>
    <n v="10"/>
    <s v="GC Nais"/>
    <s v="2-12"/>
    <n v="2"/>
    <n v="12"/>
    <x v="0"/>
    <s v="Qualifier Group Stage"/>
    <s v="Win"/>
    <n v="3"/>
    <n v="3"/>
    <n v="1.5"/>
    <m/>
  </r>
  <r>
    <x v="1"/>
    <s v="Podgorica"/>
    <x v="18"/>
    <s v="25_PG_G08"/>
    <x v="56"/>
    <n v="2"/>
    <n v="5"/>
    <n v="-3"/>
    <s v="IFAS Stockholm"/>
    <s v="2-5"/>
    <n v="2"/>
    <n v="5"/>
    <x v="0"/>
    <s v="Qualifier Group Stage"/>
    <s v="Loss"/>
    <n v="0"/>
    <n v="0"/>
    <n v="0"/>
    <m/>
  </r>
  <r>
    <x v="1"/>
    <s v="Podgorica"/>
    <x v="18"/>
    <s v="25_PG_G12"/>
    <x v="92"/>
    <n v="7"/>
    <n v="3"/>
    <n v="4"/>
    <s v="Nilüfer Buges"/>
    <s v="3-7"/>
    <n v="3"/>
    <n v="7"/>
    <x v="0"/>
    <s v="Qualifier Group Stage"/>
    <s v="Win"/>
    <n v="3"/>
    <n v="3"/>
    <n v="1.5"/>
    <m/>
  </r>
  <r>
    <x v="1"/>
    <s v="Podgorica"/>
    <x v="18"/>
    <s v="25_PG_G16"/>
    <x v="84"/>
    <n v="4"/>
    <n v="7"/>
    <n v="-3"/>
    <s v="IFAS Stockholm"/>
    <s v="4-7"/>
    <n v="4"/>
    <n v="7"/>
    <x v="0"/>
    <s v="Qualifier QF/SF/Medal"/>
    <s v="Loss"/>
    <n v="0"/>
    <n v="0"/>
    <n v="0"/>
    <m/>
  </r>
  <r>
    <x v="1"/>
    <s v="Podgorica"/>
    <x v="18"/>
    <s v="25_PG_G18"/>
    <x v="51"/>
    <n v="9"/>
    <n v="12"/>
    <n v="-3"/>
    <s v="BRUK-BET Termalica Krakow"/>
    <s v="12-9"/>
    <n v="12"/>
    <n v="9"/>
    <x v="0"/>
    <s v="Qualifier Group Stage"/>
    <s v="Loss"/>
    <n v="0"/>
    <n v="0"/>
    <n v="0"/>
    <m/>
  </r>
  <r>
    <x v="1"/>
    <s v="Rostock"/>
    <x v="19"/>
    <s v="25_RO_G01"/>
    <x v="93"/>
    <n v="1"/>
    <n v="11"/>
    <n v="-10"/>
    <s v="Invasport Ukraine"/>
    <s v="1:11"/>
    <n v="1"/>
    <n v="11"/>
    <x v="0"/>
    <s v="Qualifier Group Stage"/>
    <s v="Loss"/>
    <n v="0"/>
    <n v="0"/>
    <n v="0"/>
    <m/>
  </r>
  <r>
    <x v="1"/>
    <s v="Rostock"/>
    <x v="19"/>
    <s v="25_RO_G06"/>
    <x v="66"/>
    <n v="8"/>
    <n v="1"/>
    <n v="7"/>
    <s v="FSBU Gothenburg"/>
    <s v="1:8"/>
    <n v="1"/>
    <n v="8"/>
    <x v="0"/>
    <s v="Qualifier Group Stage"/>
    <s v="Win"/>
    <n v="3"/>
    <n v="3"/>
    <n v="1.5"/>
    <m/>
  </r>
  <r>
    <x v="1"/>
    <s v="Rostock"/>
    <x v="19"/>
    <s v="25_RO_G09"/>
    <x v="42"/>
    <n v="12"/>
    <n v="5"/>
    <n v="7"/>
    <s v="Invasport Ukraine"/>
    <s v="12:5"/>
    <n v="12"/>
    <n v="5"/>
    <x v="0"/>
    <s v="Qualifier Group Stage"/>
    <s v="Win"/>
    <n v="3"/>
    <n v="3"/>
    <n v="1.5"/>
    <m/>
  </r>
  <r>
    <x v="1"/>
    <s v="Rostock"/>
    <x v="19"/>
    <s v="25_RO_G16"/>
    <x v="94"/>
    <n v="2"/>
    <n v="4"/>
    <n v="-2"/>
    <s v="Invasport Ukraine"/>
    <s v="2:4"/>
    <n v="2"/>
    <n v="4"/>
    <x v="3"/>
    <s v="Qualifier QF/SF/Medal"/>
    <s v="Loss"/>
    <n v="0"/>
    <n v="0"/>
    <n v="0"/>
    <m/>
  </r>
  <r>
    <x v="1"/>
    <s v="Rostock"/>
    <x v="19"/>
    <s v="25_RO_G19"/>
    <x v="44"/>
    <n v="11"/>
    <n v="9"/>
    <n v="2"/>
    <s v="ASD Omero Bergamo"/>
    <s v="9:11"/>
    <n v="9"/>
    <n v="11"/>
    <x v="4"/>
    <s v="Qualifier Placement"/>
    <s v="Win"/>
    <n v="3"/>
    <n v="3"/>
    <n v="1.5"/>
    <m/>
  </r>
  <r>
    <x v="1"/>
    <s v="Rostock"/>
    <x v="19"/>
    <s v="25_RO_G22"/>
    <x v="67"/>
    <n v="2"/>
    <n v="3"/>
    <n v="-1"/>
    <s v="FSBU Gothenburg"/>
    <s v="3:2"/>
    <n v="3"/>
    <n v="2"/>
    <x v="4"/>
    <s v="Qualifier Placement"/>
    <s v="Loss"/>
    <n v="0"/>
    <n v="0"/>
    <n v="0"/>
    <m/>
  </r>
  <r>
    <x v="1"/>
    <s v="Podgorica"/>
    <x v="20"/>
    <s v="25_PG_G02"/>
    <x v="91"/>
    <n v="5"/>
    <n v="10"/>
    <n v="-5"/>
    <s v="IFAS Stockholm"/>
    <s v="10-5"/>
    <n v="10"/>
    <n v="5"/>
    <x v="0"/>
    <s v="Qualifier Group Stage"/>
    <s v="Loss"/>
    <n v="0"/>
    <n v="0"/>
    <n v="0"/>
    <m/>
  </r>
  <r>
    <x v="1"/>
    <s v="Podgorica"/>
    <x v="20"/>
    <s v="25_PG_G06"/>
    <x v="95"/>
    <n v="1"/>
    <n v="11"/>
    <n v="-10"/>
    <s v="Kleio Thessaloniki"/>
    <s v="1-11"/>
    <n v="1"/>
    <n v="11"/>
    <x v="0"/>
    <s v="Qualifier Group Stage"/>
    <s v="Loss"/>
    <n v="0"/>
    <n v="0"/>
    <n v="0"/>
    <m/>
  </r>
  <r>
    <x v="1"/>
    <s v="Podgorica"/>
    <x v="20"/>
    <s v="25_PG_G10"/>
    <x v="83"/>
    <n v="3"/>
    <n v="13"/>
    <n v="-10"/>
    <s v="Kleio Thessaloniki"/>
    <s v="3-13"/>
    <n v="3"/>
    <n v="13"/>
    <x v="0"/>
    <s v="Qualifier Group Stage"/>
    <s v="Loss"/>
    <n v="0"/>
    <n v="0"/>
    <n v="0"/>
    <m/>
  </r>
  <r>
    <x v="1"/>
    <s v="Podgorica"/>
    <x v="20"/>
    <s v="25_PG_G14"/>
    <x v="50"/>
    <n v="9"/>
    <n v="15"/>
    <n v="-6"/>
    <s v="BRUK-BET Termalica Krakow"/>
    <s v="15-9"/>
    <n v="15"/>
    <n v="9"/>
    <x v="0"/>
    <s v="Qualifier Group Stage"/>
    <s v="Loss"/>
    <n v="0"/>
    <n v="0"/>
    <n v="0"/>
    <m/>
  </r>
  <r>
    <x v="1"/>
    <s v="Podgorica"/>
    <x v="20"/>
    <s v="25_PG_G17"/>
    <x v="80"/>
    <n v="11"/>
    <n v="1"/>
    <n v="10"/>
    <s v="Kleio Thessaloniki"/>
    <s v="11-1"/>
    <n v="11"/>
    <n v="1"/>
    <x v="0"/>
    <s v="Qualifier Group Stage"/>
    <s v="Win"/>
    <n v="3"/>
    <n v="3"/>
    <n v="1.5"/>
    <m/>
  </r>
  <r>
    <x v="1"/>
    <s v="Podgorica"/>
    <x v="20"/>
    <s v="25_PG_G20"/>
    <x v="54"/>
    <n v="3"/>
    <n v="13"/>
    <n v="-10"/>
    <s v="BSI Copenhagen"/>
    <s v="13-3"/>
    <n v="13"/>
    <n v="3"/>
    <x v="0"/>
    <s v="Qualifier Group Stage"/>
    <s v="Loss"/>
    <n v="0"/>
    <n v="0"/>
    <n v="0"/>
    <m/>
  </r>
  <r>
    <x v="1"/>
    <s v="Rostock"/>
    <x v="5"/>
    <s v="25_RO_G11"/>
    <x v="96"/>
    <n v="3"/>
    <n v="8"/>
    <n v="-5"/>
    <s v="NGA Lions"/>
    <s v="8:3"/>
    <n v="8"/>
    <n v="3"/>
    <x v="0"/>
    <s v="Qualifier Group Stage"/>
    <s v="Loss"/>
    <n v="0"/>
    <n v="0"/>
    <n v="0"/>
    <m/>
  </r>
  <r>
    <x v="1"/>
    <s v="Rostock"/>
    <x v="5"/>
    <s v="25_RO_G04"/>
    <x v="97"/>
    <n v="6"/>
    <n v="6"/>
    <n v="0"/>
    <s v="Näpäjä"/>
    <s v="6:6"/>
    <n v="6"/>
    <n v="6"/>
    <x v="0"/>
    <s v="Qualifier Group Stage"/>
    <s v="Draw"/>
    <n v="1"/>
    <n v="1"/>
    <n v="0.5"/>
    <m/>
  </r>
  <r>
    <x v="1"/>
    <s v="Rostock"/>
    <x v="5"/>
    <s v="25_RO_G24"/>
    <x v="98"/>
    <n v="4"/>
    <n v="5"/>
    <n v="-1"/>
    <s v="RGC Hansa"/>
    <s v="5:4"/>
    <n v="5"/>
    <n v="4"/>
    <x v="2"/>
    <s v="Qualifier QF/SF/Medal in OT or Extra Throws"/>
    <s v="Loss"/>
    <n v="1.5"/>
    <n v="1.5"/>
    <n v="0.75"/>
    <m/>
  </r>
  <r>
    <x v="1"/>
    <s v="Rostock"/>
    <x v="5"/>
    <s v="25_RO_G07"/>
    <x v="86"/>
    <n v="10"/>
    <n v="2"/>
    <n v="8"/>
    <s v="GC Perun"/>
    <s v="2:10"/>
    <n v="2"/>
    <n v="10"/>
    <x v="0"/>
    <s v="Qualifier Group Stage"/>
    <s v="Win"/>
    <n v="3"/>
    <n v="3"/>
    <n v="1.5"/>
    <m/>
  </r>
  <r>
    <x v="1"/>
    <s v="Rostock"/>
    <x v="5"/>
    <s v="25_RO_G16"/>
    <x v="94"/>
    <n v="4"/>
    <n v="2"/>
    <n v="2"/>
    <s v="Invasport Ukraine"/>
    <s v="2:4"/>
    <n v="2"/>
    <n v="4"/>
    <x v="3"/>
    <s v="Qualifier QF/SF/Medal"/>
    <s v="Win"/>
    <n v="4.5"/>
    <n v="4.5"/>
    <n v="2.25"/>
    <m/>
  </r>
  <r>
    <x v="1"/>
    <s v="Rostock"/>
    <x v="5"/>
    <s v="25_RO_G20"/>
    <x v="99"/>
    <n v="4"/>
    <n v="2"/>
    <n v="2"/>
    <s v="NGA Lions"/>
    <s v="2:4"/>
    <n v="2"/>
    <n v="4"/>
    <x v="1"/>
    <s v="Qualifier QF/SF/Medal"/>
    <s v="Win"/>
    <n v="4.5"/>
    <n v="4.5"/>
    <n v="2.25"/>
    <m/>
  </r>
  <r>
    <x v="1"/>
    <s v="Rostock"/>
    <x v="6"/>
    <s v="25_RO_G23"/>
    <x v="100"/>
    <n v="15"/>
    <n v="5"/>
    <n v="10"/>
    <s v="SSG Blista Marburg"/>
    <s v="5:15"/>
    <n v="5"/>
    <n v="15"/>
    <x v="2"/>
    <s v="Qualifier QF/SF/Medal"/>
    <s v="Win"/>
    <n v="4.5"/>
    <n v="4.5"/>
    <n v="2.25"/>
    <m/>
  </r>
  <r>
    <x v="1"/>
    <s v="Rostock"/>
    <x v="6"/>
    <s v="25_RO_G03"/>
    <x v="85"/>
    <n v="17"/>
    <n v="7"/>
    <n v="10"/>
    <s v="NGA Lions"/>
    <s v="17:7"/>
    <n v="17"/>
    <n v="7"/>
    <x v="0"/>
    <s v="Qualifier Group Stage"/>
    <s v="Win"/>
    <n v="3"/>
    <n v="3"/>
    <n v="1.5"/>
    <m/>
  </r>
  <r>
    <x v="1"/>
    <s v="Rostock"/>
    <x v="6"/>
    <s v="25_RO_G08"/>
    <x v="101"/>
    <n v="8"/>
    <n v="5"/>
    <n v="3"/>
    <s v="SSG Blista Marburg"/>
    <s v="5:8"/>
    <n v="5"/>
    <n v="8"/>
    <x v="0"/>
    <s v="Qualifier Group Stage"/>
    <s v="Win"/>
    <n v="3"/>
    <n v="3"/>
    <n v="1.5"/>
    <m/>
  </r>
  <r>
    <x v="1"/>
    <s v="Rostock"/>
    <x v="6"/>
    <s v="25_RO_G11"/>
    <x v="96"/>
    <n v="8"/>
    <n v="3"/>
    <n v="5"/>
    <s v="NGA Lions"/>
    <s v="8:3"/>
    <n v="8"/>
    <n v="3"/>
    <x v="0"/>
    <s v="Qualifier Group Stage"/>
    <s v="Win"/>
    <n v="3"/>
    <n v="3"/>
    <n v="1.5"/>
    <m/>
  </r>
  <r>
    <x v="1"/>
    <s v="Rostock"/>
    <x v="6"/>
    <s v="25_RO_G15"/>
    <x v="43"/>
    <n v="5"/>
    <n v="4"/>
    <n v="1"/>
    <s v="NGA Lions"/>
    <s v="5:4"/>
    <n v="5"/>
    <n v="4"/>
    <x v="3"/>
    <s v="Qualifier QF/SF/Medal in OT or Extra Throws"/>
    <s v="Win"/>
    <n v="3"/>
    <n v="3"/>
    <n v="1.5"/>
    <m/>
  </r>
  <r>
    <x v="1"/>
    <s v="Rostock"/>
    <x v="6"/>
    <s v="25_RO_G20"/>
    <x v="99"/>
    <n v="2"/>
    <n v="4"/>
    <n v="-2"/>
    <s v="NGA Lions"/>
    <s v="2:4"/>
    <n v="2"/>
    <n v="4"/>
    <x v="1"/>
    <s v="Qualifier QF/SF/Medal"/>
    <s v="Loss"/>
    <n v="0"/>
    <n v="0"/>
    <n v="0"/>
    <m/>
  </r>
  <r>
    <x v="1"/>
    <s v="Podgorica"/>
    <x v="7"/>
    <s v="25_PG_G15"/>
    <x v="57"/>
    <n v="8"/>
    <n v="4"/>
    <n v="4"/>
    <s v="Nilüfer Buges"/>
    <s v="8-4"/>
    <n v="8"/>
    <n v="4"/>
    <x v="0"/>
    <s v="Qualifier Group Stage"/>
    <s v="Win"/>
    <n v="3"/>
    <n v="3"/>
    <n v="1.5"/>
    <m/>
  </r>
  <r>
    <x v="1"/>
    <s v="Podgorica"/>
    <x v="7"/>
    <s v="25_PG_G06"/>
    <x v="95"/>
    <n v="11"/>
    <n v="1"/>
    <n v="10"/>
    <s v="Kleio Thessaloniki"/>
    <s v="1-11"/>
    <n v="1"/>
    <n v="11"/>
    <x v="0"/>
    <s v="Qualifier Group Stage"/>
    <s v="Win"/>
    <n v="3"/>
    <n v="3"/>
    <n v="1.5"/>
    <m/>
  </r>
  <r>
    <x v="1"/>
    <s v="Podgorica"/>
    <x v="7"/>
    <s v="25_PG_G09"/>
    <x v="78"/>
    <n v="13"/>
    <n v="7"/>
    <n v="6"/>
    <s v="GC Nais"/>
    <s v="7-13"/>
    <n v="7"/>
    <n v="13"/>
    <x v="0"/>
    <s v="Qualifier Group Stage"/>
    <s v="Win"/>
    <n v="3"/>
    <n v="3"/>
    <n v="1.5"/>
    <m/>
  </r>
  <r>
    <x v="1"/>
    <s v="Podgorica"/>
    <x v="7"/>
    <s v="25_PG_G19"/>
    <x v="81"/>
    <n v="7"/>
    <n v="5"/>
    <n v="2"/>
    <s v="GC Nikšić"/>
    <s v="5-7"/>
    <n v="5"/>
    <n v="7"/>
    <x v="0"/>
    <s v="Qualifier Placement"/>
    <s v="Win"/>
    <n v="3"/>
    <n v="3"/>
    <n v="1.5"/>
    <m/>
  </r>
  <r>
    <x v="1"/>
    <s v="Podgorica"/>
    <x v="7"/>
    <s v="25_PG_GXX"/>
    <x v="82"/>
    <n v="0"/>
    <n v="0"/>
    <n v="0"/>
    <s v="N/A"/>
    <n v="0"/>
    <n v="0"/>
    <n v="0"/>
    <x v="0"/>
    <s v="Special Points"/>
    <s v="N/A"/>
    <n v="1.5"/>
    <n v="1.5"/>
    <n v="0.75"/>
    <m/>
  </r>
  <r>
    <x v="1"/>
    <s v="Podgorica"/>
    <x v="7"/>
    <s v="25_PG_G12"/>
    <x v="92"/>
    <n v="3"/>
    <n v="7"/>
    <n v="-4"/>
    <s v="Nilüfer Buges"/>
    <s v="3-7"/>
    <n v="3"/>
    <n v="7"/>
    <x v="0"/>
    <s v="Qualifier Group Stage"/>
    <s v="Loss"/>
    <n v="0"/>
    <n v="0"/>
    <n v="0"/>
    <m/>
  </r>
  <r>
    <x v="1"/>
    <s v="Podgorica"/>
    <x v="7"/>
    <s v="25_PG_G03"/>
    <x v="46"/>
    <n v="5"/>
    <n v="12"/>
    <n v="-7"/>
    <s v="Nilüfer Buges"/>
    <s v="5-12"/>
    <n v="5"/>
    <n v="12"/>
    <x v="0"/>
    <s v="Qualifier Group Stage"/>
    <s v="Loss"/>
    <n v="0"/>
    <n v="0"/>
    <n v="0"/>
    <m/>
  </r>
  <r>
    <x v="1"/>
    <s v="Peterborough"/>
    <x v="21"/>
    <s v="25_PB_G01"/>
    <x v="71"/>
    <n v="14"/>
    <n v="4"/>
    <n v="10"/>
    <s v="Northern Allstars"/>
    <s v="14-4"/>
    <n v="14"/>
    <n v="4"/>
    <x v="0"/>
    <s v="Qualifier Group Stage"/>
    <s v="Win"/>
    <n v="3"/>
    <n v="3"/>
    <n v="1.5"/>
    <m/>
  </r>
  <r>
    <x v="1"/>
    <s v="Peterborough"/>
    <x v="21"/>
    <s v="25_PB_G21"/>
    <x v="76"/>
    <n v="11"/>
    <n v="1"/>
    <n v="10"/>
    <s v="Northern Allstars"/>
    <s v="11-1"/>
    <n v="11"/>
    <n v="1"/>
    <x v="4"/>
    <s v="Qualifier Placement"/>
    <s v="Win"/>
    <n v="3"/>
    <n v="3"/>
    <n v="1.5"/>
    <m/>
  </r>
  <r>
    <x v="1"/>
    <s v="Peterborough"/>
    <x v="21"/>
    <s v="25_PB_G06"/>
    <x v="102"/>
    <n v="7"/>
    <n v="14"/>
    <n v="-7"/>
    <s v="Sporting CP"/>
    <s v="14-7"/>
    <n v="14"/>
    <n v="7"/>
    <x v="0"/>
    <s v="Qualifier Group Stage"/>
    <s v="Loss"/>
    <n v="0"/>
    <n v="0"/>
    <n v="0"/>
    <m/>
  </r>
  <r>
    <x v="1"/>
    <s v="Peterborough"/>
    <x v="21"/>
    <s v="25_PB_G09"/>
    <x v="103"/>
    <n v="5"/>
    <n v="13"/>
    <n v="-8"/>
    <s v="Northern Allstars"/>
    <s v="5:13"/>
    <n v="5"/>
    <n v="13"/>
    <x v="0"/>
    <s v="Qualifier Group Stage"/>
    <s v="Loss"/>
    <n v="0"/>
    <n v="0"/>
    <n v="0"/>
    <m/>
  </r>
  <r>
    <x v="1"/>
    <s v="Peterborough"/>
    <x v="21"/>
    <s v="25_PB_G14"/>
    <x v="65"/>
    <n v="3"/>
    <n v="6"/>
    <n v="-3"/>
    <s v="Fen Tigers"/>
    <s v="6-3"/>
    <n v="6"/>
    <n v="3"/>
    <x v="3"/>
    <s v="Qualifier QF/SF/Medal"/>
    <s v="Loss"/>
    <n v="0"/>
    <n v="0"/>
    <n v="0"/>
    <m/>
  </r>
  <r>
    <x v="1"/>
    <s v="Peterborough"/>
    <x v="21"/>
    <s v="25_PB_G17"/>
    <x v="38"/>
    <n v="2"/>
    <n v="10"/>
    <n v="-8"/>
    <s v="Aarhus Goalball"/>
    <s v="10-2"/>
    <n v="10"/>
    <n v="2"/>
    <x v="4"/>
    <s v="Qualifier Placement"/>
    <s v="Loss"/>
    <n v="0"/>
    <n v="0"/>
    <n v="0"/>
    <m/>
  </r>
  <r>
    <x v="1"/>
    <s v="Peterborough"/>
    <x v="8"/>
    <s v="25_PB_G13"/>
    <x v="37"/>
    <n v="10"/>
    <n v="4"/>
    <n v="6"/>
    <s v="Old Power"/>
    <s v="10-4"/>
    <n v="10"/>
    <n v="4"/>
    <x v="3"/>
    <s v="Qualifier QF/SF/Medal"/>
    <s v="Win"/>
    <n v="4.5"/>
    <n v="4.5"/>
    <n v="2.25"/>
    <m/>
  </r>
  <r>
    <x v="1"/>
    <s v="Peterborough"/>
    <x v="8"/>
    <s v="25_PB_G18"/>
    <x v="64"/>
    <n v="8"/>
    <n v="5"/>
    <n v="3"/>
    <s v="Old Power"/>
    <s v="8-5"/>
    <n v="8"/>
    <n v="5"/>
    <x v="1"/>
    <s v="Qualifier QF/SF/Medal"/>
    <s v="Win"/>
    <n v="4.5"/>
    <n v="4.5"/>
    <n v="2.25"/>
    <m/>
  </r>
  <r>
    <x v="1"/>
    <s v="Peterborough"/>
    <x v="8"/>
    <s v="25_PB_G02"/>
    <x v="104"/>
    <n v="11"/>
    <n v="9"/>
    <n v="2"/>
    <s v="Old Power"/>
    <s v="11-9"/>
    <n v="11"/>
    <n v="9"/>
    <x v="0"/>
    <s v="Qualifier Group Stage"/>
    <s v="Win"/>
    <n v="3"/>
    <n v="3"/>
    <n v="1.5"/>
    <m/>
  </r>
  <r>
    <x v="1"/>
    <s v="Peterborough"/>
    <x v="8"/>
    <s v="25_PB_G05"/>
    <x v="72"/>
    <n v="13"/>
    <n v="6"/>
    <n v="7"/>
    <s v="Füchse Berlin"/>
    <s v="6-13"/>
    <n v="6"/>
    <n v="13"/>
    <x v="0"/>
    <s v="Qualifier Group Stage"/>
    <s v="Win"/>
    <n v="3"/>
    <n v="3"/>
    <n v="1.5"/>
    <m/>
  </r>
  <r>
    <x v="1"/>
    <s v="Peterborough"/>
    <x v="8"/>
    <s v="25_PB_G09"/>
    <x v="105"/>
    <n v="13"/>
    <n v="5"/>
    <n v="8"/>
    <s v="Northen Allstars"/>
    <s v="5-13"/>
    <n v="5"/>
    <n v="13"/>
    <x v="0"/>
    <s v="Qualifier Group Stage"/>
    <s v="Win"/>
    <n v="3"/>
    <n v="3"/>
    <n v="1.5"/>
    <m/>
  </r>
  <r>
    <x v="1"/>
    <s v="Peterborough"/>
    <x v="8"/>
    <s v="25_PB_G24"/>
    <x v="90"/>
    <n v="8"/>
    <n v="10"/>
    <n v="-2"/>
    <s v="Old Power"/>
    <s v="8-10"/>
    <n v="8"/>
    <n v="10"/>
    <x v="2"/>
    <s v="Qualifier QF/SF/Medal"/>
    <s v="Loss"/>
    <n v="0"/>
    <n v="0"/>
    <n v="0"/>
    <m/>
  </r>
  <r>
    <x v="1"/>
    <s v="Rostock"/>
    <x v="9"/>
    <s v="25_RO_G13"/>
    <x v="88"/>
    <n v="10"/>
    <n v="0"/>
    <n v="10"/>
    <s v="RGC Hansa"/>
    <s v="10:0"/>
    <n v="10"/>
    <n v="0"/>
    <x v="3"/>
    <s v="Qualifier QF/SF/Medal"/>
    <s v="Win"/>
    <n v="4.5"/>
    <n v="4.5"/>
    <n v="2.25"/>
    <m/>
  </r>
  <r>
    <x v="1"/>
    <s v="Rostock"/>
    <x v="9"/>
    <s v="25_RO_G18"/>
    <x v="106"/>
    <n v="13"/>
    <n v="5"/>
    <n v="8"/>
    <s v="RGC Hansa"/>
    <s v="13:5"/>
    <n v="13"/>
    <n v="5"/>
    <x v="1"/>
    <s v="Qualifier QF/SF/Medal"/>
    <s v="Win"/>
    <n v="4.5"/>
    <n v="4.5"/>
    <n v="2.25"/>
    <m/>
  </r>
  <r>
    <x v="1"/>
    <s v="Rostock"/>
    <x v="9"/>
    <s v="25_RO_G01"/>
    <x v="93"/>
    <n v="11"/>
    <n v="1"/>
    <n v="10"/>
    <s v="Invasport Ukraine"/>
    <s v="1:11"/>
    <n v="1"/>
    <n v="11"/>
    <x v="0"/>
    <s v="Qualifier Group Stage"/>
    <s v="Win"/>
    <n v="3"/>
    <n v="3"/>
    <n v="1.5"/>
    <m/>
  </r>
  <r>
    <x v="1"/>
    <s v="Rostock"/>
    <x v="9"/>
    <s v="25_RO_G05"/>
    <x v="41"/>
    <n v="10"/>
    <n v="3"/>
    <n v="7"/>
    <s v="RGC Hansa"/>
    <s v="10:3"/>
    <n v="10"/>
    <n v="3"/>
    <x v="0"/>
    <s v="Qualifier Group Stage"/>
    <s v="Win"/>
    <n v="3"/>
    <n v="3"/>
    <n v="1.5"/>
    <m/>
  </r>
  <r>
    <x v="1"/>
    <s v="Rostock"/>
    <x v="9"/>
    <s v="25_RO_G10"/>
    <x v="69"/>
    <n v="13"/>
    <n v="3"/>
    <n v="10"/>
    <s v="RGC Hansa"/>
    <s v="13:3"/>
    <n v="13"/>
    <n v="3"/>
    <x v="0"/>
    <s v="Qualifier Group Stage"/>
    <s v="Win"/>
    <n v="3"/>
    <n v="3"/>
    <n v="1.5"/>
    <m/>
  </r>
  <r>
    <x v="1"/>
    <s v="Rostock"/>
    <x v="9"/>
    <s v="25_RO_G24"/>
    <x v="98"/>
    <n v="5"/>
    <n v="4"/>
    <n v="1"/>
    <s v="RGC Hansa"/>
    <s v="5:4"/>
    <n v="5"/>
    <n v="4"/>
    <x v="2"/>
    <s v="Qualifier QF/SF/Medal in OT or Extra Throws"/>
    <s v="Win"/>
    <n v="3"/>
    <n v="3"/>
    <n v="1.5"/>
    <m/>
  </r>
  <r>
    <x v="1"/>
    <s v="Peterborough"/>
    <x v="22"/>
    <s v="25_PB_G06"/>
    <x v="102"/>
    <n v="14"/>
    <n v="7"/>
    <n v="7"/>
    <s v="Sporting CP"/>
    <s v="14-7"/>
    <n v="14"/>
    <n v="7"/>
    <x v="0"/>
    <s v="Qualifier Group Stage"/>
    <s v="Win"/>
    <n v="3"/>
    <n v="3"/>
    <n v="1.5"/>
    <m/>
  </r>
  <r>
    <x v="1"/>
    <s v="Peterborough"/>
    <x v="22"/>
    <s v="25_PB_G10"/>
    <x v="73"/>
    <n v="11"/>
    <n v="1"/>
    <n v="10"/>
    <s v="Füchse Berlin"/>
    <s v="1-11"/>
    <n v="1"/>
    <n v="11"/>
    <x v="0"/>
    <s v="Qualifier Group Stage"/>
    <s v="Win"/>
    <n v="3"/>
    <n v="3"/>
    <n v="1.5"/>
    <m/>
  </r>
  <r>
    <x v="1"/>
    <s v="Peterborough"/>
    <x v="22"/>
    <s v="25_PB_G19"/>
    <x v="75"/>
    <n v="11"/>
    <n v="6"/>
    <n v="5"/>
    <s v="Füchse Berlin"/>
    <s v="6-11"/>
    <n v="6"/>
    <n v="11"/>
    <x v="4"/>
    <s v="Qualifier Placement"/>
    <s v="Win"/>
    <n v="3"/>
    <n v="3"/>
    <n v="1.5"/>
    <m/>
  </r>
  <r>
    <x v="1"/>
    <s v="Peterborough"/>
    <x v="22"/>
    <s v="25_PB_G02"/>
    <x v="104"/>
    <n v="9"/>
    <n v="11"/>
    <n v="-2"/>
    <s v="Old Power"/>
    <s v="11-9"/>
    <n v="11"/>
    <n v="9"/>
    <x v="0"/>
    <s v="Qualifier Group Stage"/>
    <s v="Loss"/>
    <n v="0"/>
    <n v="0"/>
    <n v="0"/>
    <m/>
  </r>
  <r>
    <x v="1"/>
    <s v="Peterborough"/>
    <x v="22"/>
    <s v="25_PB_G16"/>
    <x v="59"/>
    <n v="6"/>
    <n v="8"/>
    <n v="-2"/>
    <s v="Sporting CP"/>
    <s v="6-8"/>
    <n v="6"/>
    <n v="8"/>
    <x v="3"/>
    <s v="Qualifier QF/SF/Medal"/>
    <s v="Loss"/>
    <n v="0"/>
    <n v="0"/>
    <n v="0"/>
    <m/>
  </r>
  <r>
    <x v="1"/>
    <s v="Peterborough"/>
    <x v="22"/>
    <s v="25_PB_G22"/>
    <x v="39"/>
    <n v="3"/>
    <n v="7"/>
    <n v="-4"/>
    <s v="Aarhus Goalball"/>
    <s v="7-3"/>
    <n v="7"/>
    <n v="3"/>
    <x v="4"/>
    <s v="Qualifier Placement"/>
    <s v="Loss"/>
    <n v="0"/>
    <n v="0"/>
    <n v="0"/>
    <m/>
  </r>
  <r>
    <x v="1"/>
    <s v="Rostock"/>
    <x v="23"/>
    <s v="25_RO_G14"/>
    <x v="70"/>
    <n v="10"/>
    <n v="5"/>
    <n v="5"/>
    <s v="SSG Blista Marburg"/>
    <s v="10:5"/>
    <n v="10"/>
    <n v="5"/>
    <x v="3"/>
    <s v="Qualifier QF/SF/Medal"/>
    <s v="Win"/>
    <n v="4.5"/>
    <n v="4.5"/>
    <n v="2.25"/>
    <m/>
  </r>
  <r>
    <x v="1"/>
    <s v="Rostock"/>
    <x v="23"/>
    <s v="25_RO_G12"/>
    <x v="87"/>
    <n v="11"/>
    <n v="1"/>
    <n v="10"/>
    <s v="GC Perun"/>
    <s v="1:11"/>
    <n v="1"/>
    <n v="11"/>
    <x v="0"/>
    <s v="Qualifier Group Stage"/>
    <s v="Win"/>
    <n v="3"/>
    <n v="3"/>
    <n v="1.5"/>
    <m/>
  </r>
  <r>
    <x v="1"/>
    <s v="Rostock"/>
    <x v="23"/>
    <s v="25_RO_G04"/>
    <x v="97"/>
    <n v="6"/>
    <n v="6"/>
    <n v="0"/>
    <s v="Näpäjä"/>
    <s v="6:6"/>
    <n v="6"/>
    <n v="6"/>
    <x v="0"/>
    <s v="Qualifier Group Stage"/>
    <s v="Draw"/>
    <n v="1"/>
    <n v="1"/>
    <n v="0.5"/>
    <m/>
  </r>
  <r>
    <x v="1"/>
    <s v="Rostock"/>
    <x v="23"/>
    <s v="25_RO_G08"/>
    <x v="101"/>
    <n v="5"/>
    <n v="8"/>
    <n v="-3"/>
    <s v="SSG Blista Marburg"/>
    <s v="5:8"/>
    <n v="5"/>
    <n v="8"/>
    <x v="0"/>
    <s v="Qualifier Group Stage"/>
    <s v="Loss"/>
    <n v="0"/>
    <n v="0"/>
    <n v="0"/>
    <m/>
  </r>
  <r>
    <x v="1"/>
    <s v="Rostock"/>
    <x v="23"/>
    <s v="25_RO_G18"/>
    <x v="106"/>
    <n v="5"/>
    <n v="13"/>
    <n v="-8"/>
    <s v="RGC Hansa"/>
    <s v="13:5"/>
    <n v="13"/>
    <n v="5"/>
    <x v="1"/>
    <s v="Qualifier QF/SF/Medal"/>
    <s v="Loss"/>
    <n v="0"/>
    <n v="0"/>
    <n v="0"/>
    <m/>
  </r>
  <r>
    <x v="1"/>
    <s v="Rostock"/>
    <x v="23"/>
    <s v="25_RO_G23"/>
    <x v="100"/>
    <n v="5"/>
    <n v="15"/>
    <n v="-10"/>
    <s v="SSG Blista Marburg"/>
    <s v="5:15"/>
    <n v="5"/>
    <n v="15"/>
    <x v="2"/>
    <s v="Qualifier QF/SF/Medal"/>
    <s v="Loss"/>
    <n v="0"/>
    <n v="0"/>
    <n v="0"/>
    <m/>
  </r>
  <r>
    <x v="2"/>
    <s v="Berlin"/>
    <x v="15"/>
    <s v="26_BW_GXX"/>
    <x v="107"/>
    <n v="0"/>
    <n v="0"/>
    <n v="0"/>
    <n v="0"/>
    <n v="0"/>
    <n v="0"/>
    <n v="0"/>
    <x v="5"/>
    <s v="Special Points"/>
    <s v="N/A"/>
    <n v="15"/>
    <m/>
    <n v="15"/>
    <n v="7.5"/>
  </r>
  <r>
    <x v="3"/>
    <s v="Barcelona"/>
    <x v="10"/>
    <s v="26_BA_G04"/>
    <x v="108"/>
    <n v="8"/>
    <n v="7"/>
    <n v="1"/>
    <s v="Aarhus Goalball"/>
    <s v="8-7"/>
    <n v="8"/>
    <n v="7"/>
    <x v="0"/>
    <s v="Qualifier Group Stage"/>
    <s v="Win"/>
    <n v="3"/>
    <m/>
    <n v="3"/>
    <n v="1.5"/>
  </r>
  <r>
    <x v="3"/>
    <s v="Barcelona"/>
    <x v="10"/>
    <s v="26_BA_G08"/>
    <x v="109"/>
    <n v="8"/>
    <n v="7"/>
    <n v="1"/>
    <s v="Sporting CP"/>
    <s v="7-8"/>
    <n v="7"/>
    <n v="8"/>
    <x v="0"/>
    <s v="Qualifier Group Stage"/>
    <s v="Win"/>
    <n v="3"/>
    <m/>
    <n v="3"/>
    <n v="1.5"/>
  </r>
  <r>
    <x v="3"/>
    <s v="Barcelona"/>
    <x v="10"/>
    <s v="26_BA_G11"/>
    <x v="110"/>
    <n v="5"/>
    <n v="4"/>
    <n v="1"/>
    <s v="Northern Allstars"/>
    <s v="4-5"/>
    <n v="4"/>
    <n v="5"/>
    <x v="0"/>
    <s v="Qualifier Group Stage"/>
    <s v="Win"/>
    <n v="3"/>
    <m/>
    <n v="3"/>
    <n v="1.5"/>
  </r>
  <r>
    <x v="3"/>
    <s v="Barcelona"/>
    <x v="10"/>
    <s v="26_BA_G15"/>
    <x v="111"/>
    <n v="9"/>
    <n v="1"/>
    <n v="8"/>
    <s v="Aarhus Goalball"/>
    <s v="9-1"/>
    <n v="9"/>
    <n v="1"/>
    <x v="3"/>
    <s v="Qualifier QF/SF/Medal"/>
    <s v="Win"/>
    <n v="4.5"/>
    <m/>
    <n v="4.5"/>
    <n v="2.25"/>
  </r>
  <r>
    <x v="3"/>
    <s v="Barcelona"/>
    <x v="10"/>
    <s v="26_BA_G20"/>
    <x v="112"/>
    <n v="8"/>
    <n v="5"/>
    <n v="3"/>
    <s v="Aarhus Goalball"/>
    <s v="8-5"/>
    <n v="8"/>
    <n v="5"/>
    <x v="1"/>
    <s v="Qualifier QF/SF/Medal"/>
    <s v="Win"/>
    <n v="4.5"/>
    <m/>
    <n v="4.5"/>
    <n v="2.25"/>
  </r>
  <r>
    <x v="3"/>
    <s v="Barcelona"/>
    <x v="10"/>
    <s v="26_BA_G24"/>
    <x v="113"/>
    <n v="9"/>
    <n v="6"/>
    <n v="3"/>
    <s v="BRUK-BET Termalica Krakow"/>
    <s v="6-9"/>
    <n v="6"/>
    <n v="9"/>
    <x v="2"/>
    <s v="Qualifier QF/SF/Medal"/>
    <s v="Win"/>
    <n v="4.5"/>
    <m/>
    <n v="4.5"/>
    <n v="2.25"/>
  </r>
  <r>
    <x v="3"/>
    <s v="Nis"/>
    <x v="24"/>
    <s v="26_NI_G01"/>
    <x v="114"/>
    <n v="2"/>
    <n v="8"/>
    <n v="-6"/>
    <s v="Nilüfer Buges"/>
    <s v="8-2"/>
    <n v="8"/>
    <n v="2"/>
    <x v="0"/>
    <s v="Qualifier Group Stage"/>
    <s v="Loss"/>
    <n v="0"/>
    <m/>
    <n v="0"/>
    <n v="0"/>
  </r>
  <r>
    <x v="3"/>
    <s v="Nis"/>
    <x v="24"/>
    <s v="26_NI_G06"/>
    <x v="115"/>
    <n v="11"/>
    <n v="4"/>
    <n v="7"/>
    <s v="Aisti Sport"/>
    <s v="11-4"/>
    <n v="11"/>
    <n v="4"/>
    <x v="0"/>
    <s v="Qualifier Group Stage"/>
    <s v="Win"/>
    <n v="3"/>
    <m/>
    <n v="3"/>
    <n v="1.5"/>
  </r>
  <r>
    <x v="3"/>
    <s v="Nis"/>
    <x v="24"/>
    <s v="26_NI_G10"/>
    <x v="116"/>
    <n v="11"/>
    <n v="1"/>
    <n v="10"/>
    <s v="GC Nais"/>
    <s v="1-11"/>
    <n v="1"/>
    <n v="11"/>
    <x v="0"/>
    <s v="Qualifier Group Stage"/>
    <s v="Win"/>
    <n v="3"/>
    <m/>
    <n v="3"/>
    <n v="1.5"/>
  </r>
  <r>
    <x v="3"/>
    <s v="Nis"/>
    <x v="24"/>
    <s v="26_NI_G16"/>
    <x v="117"/>
    <n v="4"/>
    <n v="11"/>
    <n v="-7"/>
    <s v="Aisti Sport"/>
    <s v="4-11"/>
    <n v="4"/>
    <n v="11"/>
    <x v="3"/>
    <s v="Qualifier QF/SF/Medal"/>
    <s v="Loss"/>
    <n v="0"/>
    <m/>
    <n v="0"/>
    <n v="0"/>
  </r>
  <r>
    <x v="3"/>
    <s v="Nis"/>
    <x v="24"/>
    <s v="26_NI_G19"/>
    <x v="118"/>
    <n v="13"/>
    <n v="3"/>
    <n v="10"/>
    <s v="GC Nais"/>
    <s v="3-13"/>
    <n v="3"/>
    <n v="13"/>
    <x v="4"/>
    <s v="Qualifier Placement"/>
    <s v="Win"/>
    <n v="3"/>
    <m/>
    <n v="3"/>
    <n v="1.5"/>
  </r>
  <r>
    <x v="3"/>
    <s v="Nis"/>
    <x v="24"/>
    <s v="26_NI_G22"/>
    <x v="119"/>
    <n v="6"/>
    <n v="0"/>
    <n v="6"/>
    <s v="Kleio Thessaloniki"/>
    <s v="0-6"/>
    <n v="0"/>
    <n v="6"/>
    <x v="4"/>
    <s v="Qualifier Placement"/>
    <s v="Win"/>
    <n v="3"/>
    <m/>
    <n v="3"/>
    <n v="1.5"/>
  </r>
  <r>
    <x v="3"/>
    <s v="Odivelas"/>
    <x v="25"/>
    <s v="26_OV_G03"/>
    <x v="120"/>
    <n v="4"/>
    <n v="8"/>
    <n v="-4"/>
    <s v="ASCND Marseille"/>
    <s v="4-8"/>
    <n v="4"/>
    <n v="8"/>
    <x v="0"/>
    <s v="Qualifier Group Stage"/>
    <s v="Loss"/>
    <n v="0"/>
    <m/>
    <n v="0"/>
    <n v="0"/>
  </r>
  <r>
    <x v="3"/>
    <s v="Odivelas"/>
    <x v="25"/>
    <s v="26_OV_G07"/>
    <x v="121"/>
    <n v="18"/>
    <n v="13"/>
    <n v="5"/>
    <s v="BSI Copenhagen"/>
    <s v="13-18"/>
    <n v="13"/>
    <n v="18"/>
    <x v="0"/>
    <s v="Qualifier Group Stage"/>
    <s v="Win"/>
    <n v="3"/>
    <m/>
    <n v="3"/>
    <n v="1.5"/>
  </r>
  <r>
    <x v="3"/>
    <s v="Odivelas"/>
    <x v="25"/>
    <s v="26_OV_G11"/>
    <x v="122"/>
    <n v="9"/>
    <n v="11"/>
    <n v="-2"/>
    <s v="ASCND Marseille"/>
    <s v="9-11"/>
    <n v="9"/>
    <n v="11"/>
    <x v="0"/>
    <s v="Qualifier Group Stage"/>
    <s v="Loss"/>
    <n v="0"/>
    <m/>
    <n v="0"/>
    <n v="0"/>
  </r>
  <r>
    <x v="3"/>
    <s v="Odivelas"/>
    <x v="25"/>
    <s v="26_OV_G14"/>
    <x v="123"/>
    <n v="9"/>
    <n v="5"/>
    <n v="4"/>
    <s v="ASCND Marseille"/>
    <s v="9-5"/>
    <n v="9"/>
    <n v="5"/>
    <x v="3"/>
    <s v="Qualifier QF/SF/Medal"/>
    <s v="Win"/>
    <n v="4.5"/>
    <m/>
    <n v="4.5"/>
    <n v="2.25"/>
  </r>
  <r>
    <x v="3"/>
    <s v="Odivelas"/>
    <x v="25"/>
    <s v="26_OV_G18"/>
    <x v="124"/>
    <n v="3"/>
    <n v="8"/>
    <n v="-5"/>
    <s v="FSBU Gothenburg"/>
    <s v="8-3"/>
    <n v="8"/>
    <n v="3"/>
    <x v="1"/>
    <s v="Qualifier QF/SF/Medal"/>
    <s v="Loss"/>
    <n v="0"/>
    <m/>
    <n v="0"/>
    <n v="0"/>
  </r>
  <r>
    <x v="3"/>
    <s v="Odivelas"/>
    <x v="25"/>
    <s v="26_OV_G23"/>
    <x v="125"/>
    <n v="5"/>
    <n v="14"/>
    <n v="-9"/>
    <s v="ASCND Marseille"/>
    <s v="5-14"/>
    <n v="5"/>
    <n v="14"/>
    <x v="2"/>
    <s v="Qualifier QF/SF/Medal"/>
    <s v="Loss"/>
    <n v="0"/>
    <m/>
    <n v="0"/>
    <n v="0"/>
  </r>
  <r>
    <x v="3"/>
    <s v="Odivelas"/>
    <x v="11"/>
    <s v="26_OV_G02"/>
    <x v="126"/>
    <n v="6"/>
    <n v="5"/>
    <n v="1"/>
    <s v="ASD Omero Bergamo"/>
    <s v="6-5"/>
    <n v="6"/>
    <n v="5"/>
    <x v="0"/>
    <s v="Qualifier Group Stage"/>
    <s v="Win"/>
    <n v="3"/>
    <m/>
    <n v="3"/>
    <n v="1.5"/>
  </r>
  <r>
    <x v="3"/>
    <s v="Odivelas"/>
    <x v="11"/>
    <s v="26_OV_G06"/>
    <x v="127"/>
    <n v="3"/>
    <n v="7"/>
    <n v="-4"/>
    <s v="Fen Tigers"/>
    <s v="7-3"/>
    <n v="7"/>
    <n v="3"/>
    <x v="0"/>
    <s v="Qualifier Group Stage"/>
    <s v="Loss"/>
    <n v="0"/>
    <m/>
    <n v="0"/>
    <n v="0"/>
  </r>
  <r>
    <x v="3"/>
    <s v="Odivelas"/>
    <x v="11"/>
    <s v="26_OV_G09"/>
    <x v="128"/>
    <n v="3"/>
    <n v="10"/>
    <n v="-7"/>
    <s v="FC Porto"/>
    <s v="10-3"/>
    <n v="10"/>
    <n v="3"/>
    <x v="0"/>
    <s v="Qualifier Group Stage"/>
    <s v="Loss"/>
    <n v="0"/>
    <m/>
    <n v="0"/>
    <n v="0"/>
  </r>
  <r>
    <x v="3"/>
    <s v="Odivelas"/>
    <x v="11"/>
    <s v="26_OV_G15"/>
    <x v="129"/>
    <n v="2"/>
    <n v="5"/>
    <n v="-3"/>
    <s v="CA Cultural"/>
    <s v="5-2"/>
    <n v="5"/>
    <n v="2"/>
    <x v="3"/>
    <s v="Qualifier QF/SF/Medal"/>
    <s v="Loss"/>
    <n v="0"/>
    <m/>
    <n v="0"/>
    <n v="0"/>
  </r>
  <r>
    <x v="3"/>
    <s v="Odivelas"/>
    <x v="11"/>
    <s v="26_OV_G19"/>
    <x v="130"/>
    <n v="9"/>
    <n v="8"/>
    <n v="1"/>
    <s v="ASD Omero Bergamo"/>
    <s v="9-8"/>
    <n v="9"/>
    <n v="8"/>
    <x v="4"/>
    <s v="Qualifier Placement"/>
    <s v="Win"/>
    <n v="3"/>
    <m/>
    <n v="3"/>
    <n v="1.5"/>
  </r>
  <r>
    <x v="3"/>
    <s v="Odivelas"/>
    <x v="11"/>
    <s v="26_OV_G22"/>
    <x v="131"/>
    <n v="7"/>
    <n v="6"/>
    <n v="1"/>
    <s v="FC Porto"/>
    <s v="6-7"/>
    <n v="6"/>
    <n v="7"/>
    <x v="4"/>
    <s v="Qualifier Placement"/>
    <s v="Win"/>
    <n v="3"/>
    <m/>
    <n v="3"/>
    <n v="1.5"/>
  </r>
  <r>
    <x v="3"/>
    <s v="Barcelona"/>
    <x v="0"/>
    <s v="26_BA_G04"/>
    <x v="108"/>
    <n v="7"/>
    <n v="8"/>
    <n v="-1"/>
    <s v="Aarhus Goalball"/>
    <s v="8-7"/>
    <n v="8"/>
    <n v="7"/>
    <x v="0"/>
    <s v="Qualifier Group Stage"/>
    <s v="Loss"/>
    <n v="0"/>
    <m/>
    <n v="0"/>
    <n v="0"/>
  </r>
  <r>
    <x v="3"/>
    <s v="Barcelona"/>
    <x v="0"/>
    <s v="26_BA_G07"/>
    <x v="132"/>
    <n v="15"/>
    <n v="9"/>
    <n v="6"/>
    <s v="BRUK-BET Termalica Krakow"/>
    <s v="15-9"/>
    <n v="15"/>
    <n v="9"/>
    <x v="0"/>
    <s v="Qualifier Group Stage"/>
    <s v="Win"/>
    <n v="3"/>
    <m/>
    <n v="3"/>
    <n v="1.5"/>
  </r>
  <r>
    <x v="3"/>
    <s v="Barcelona"/>
    <x v="0"/>
    <s v="26_BA_G12"/>
    <x v="133"/>
    <n v="14"/>
    <n v="8"/>
    <n v="6"/>
    <s v="BRUK-BET Termalica Krakow"/>
    <s v="14-8"/>
    <n v="14"/>
    <n v="8"/>
    <x v="0"/>
    <s v="Qualifier Group Stage"/>
    <s v="Win"/>
    <n v="3"/>
    <m/>
    <n v="3"/>
    <n v="1.5"/>
  </r>
  <r>
    <x v="3"/>
    <s v="Barcelona"/>
    <x v="0"/>
    <s v="26_BA_G14"/>
    <x v="134"/>
    <n v="10"/>
    <n v="5"/>
    <n v="5"/>
    <s v="BRUK-BET Termalica Krakow"/>
    <s v="10-5"/>
    <n v="10"/>
    <n v="5"/>
    <x v="3"/>
    <s v="Qualifier QF/SF/Medal"/>
    <s v="Win"/>
    <n v="4.5"/>
    <m/>
    <n v="4.5"/>
    <n v="2.25"/>
  </r>
  <r>
    <x v="3"/>
    <s v="Barcelona"/>
    <x v="0"/>
    <s v="26_BA_G18"/>
    <x v="135"/>
    <n v="8"/>
    <n v="6"/>
    <n v="2"/>
    <s v="RGC Hansa"/>
    <s v="6-8"/>
    <n v="6"/>
    <n v="8"/>
    <x v="1"/>
    <s v="Qualifier QF/SF/Medal"/>
    <s v="Win"/>
    <n v="4.5"/>
    <m/>
    <n v="4.5"/>
    <n v="2.25"/>
  </r>
  <r>
    <x v="3"/>
    <s v="Barcelona"/>
    <x v="0"/>
    <s v="26_BA_G24"/>
    <x v="113"/>
    <n v="6"/>
    <n v="9"/>
    <n v="-3"/>
    <s v="BRUK-BET Termalica Krakow"/>
    <s v="6-9"/>
    <n v="6"/>
    <n v="9"/>
    <x v="2"/>
    <s v="Qualifier QF/SF/Medal"/>
    <s v="Loss"/>
    <n v="0"/>
    <m/>
    <n v="0"/>
    <n v="0"/>
  </r>
  <r>
    <x v="3"/>
    <s v="Odivelas"/>
    <x v="12"/>
    <s v="26_OV_G19"/>
    <x v="130"/>
    <n v="8"/>
    <n v="9"/>
    <n v="-1"/>
    <s v="ASD Omero Bergamo"/>
    <s v="9-8"/>
    <n v="9"/>
    <n v="8"/>
    <x v="4"/>
    <s v="Qualifier Placement"/>
    <s v="Loss"/>
    <n v="0"/>
    <m/>
    <n v="0"/>
    <n v="0"/>
  </r>
  <r>
    <x v="3"/>
    <s v="Odivelas"/>
    <x v="12"/>
    <s v="26_OV_G07"/>
    <x v="121"/>
    <n v="13"/>
    <n v="18"/>
    <n v="-5"/>
    <s v="BSI Copenhagen"/>
    <s v="13-18"/>
    <n v="13"/>
    <n v="18"/>
    <x v="0"/>
    <s v="Qualifier Group Stage"/>
    <s v="Loss"/>
    <n v="0"/>
    <m/>
    <n v="0"/>
    <n v="0"/>
  </r>
  <r>
    <x v="3"/>
    <s v="Odivelas"/>
    <x v="12"/>
    <s v="26_OV_G12"/>
    <x v="136"/>
    <n v="3"/>
    <n v="7"/>
    <n v="-4"/>
    <s v="BSI Copenhagen"/>
    <s v="3-7"/>
    <n v="3"/>
    <n v="7"/>
    <x v="0"/>
    <s v="Qualifier Group Stage"/>
    <s v="Loss"/>
    <n v="0"/>
    <m/>
    <n v="0"/>
    <n v="0"/>
  </r>
  <r>
    <x v="3"/>
    <s v="Odivelas"/>
    <x v="12"/>
    <s v="26_OV_G16"/>
    <x v="137"/>
    <n v="3"/>
    <n v="6"/>
    <n v="-3"/>
    <s v="Fen Tigers"/>
    <s v="6-3"/>
    <n v="6"/>
    <n v="3"/>
    <x v="3"/>
    <s v="Qualifier QF/SF/Medal"/>
    <s v="Loss"/>
    <n v="0"/>
    <m/>
    <n v="0"/>
    <n v="0"/>
  </r>
  <r>
    <x v="3"/>
    <s v="Odivelas"/>
    <x v="12"/>
    <s v="26_OV_G04"/>
    <x v="138"/>
    <n v="5"/>
    <n v="3"/>
    <n v="2"/>
    <s v="FSBU Gothenburg"/>
    <s v="3-5"/>
    <n v="3"/>
    <n v="5"/>
    <x v="0"/>
    <s v="Qualifier Group Stage"/>
    <s v="Win"/>
    <n v="3"/>
    <m/>
    <n v="3"/>
    <n v="1.5"/>
  </r>
  <r>
    <x v="3"/>
    <s v="Odivelas"/>
    <x v="12"/>
    <s v="26_OV_G21"/>
    <x v="139"/>
    <n v="6"/>
    <n v="11"/>
    <n v="-5"/>
    <s v="SSG Blista Marburg"/>
    <s v="11-6"/>
    <n v="11"/>
    <n v="6"/>
    <x v="4"/>
    <s v="Qualifier Placement"/>
    <s v="Loss"/>
    <n v="0"/>
    <m/>
    <n v="0"/>
    <n v="0"/>
  </r>
  <r>
    <x v="3"/>
    <s v="Odivelas"/>
    <x v="26"/>
    <s v="26_OV_G03"/>
    <x v="120"/>
    <n v="8"/>
    <n v="4"/>
    <n v="4"/>
    <s v="ASCND Marseille"/>
    <s v="4-8"/>
    <n v="4"/>
    <n v="8"/>
    <x v="0"/>
    <s v="Qualifier Group Stage"/>
    <s v="Win"/>
    <n v="3"/>
    <m/>
    <n v="3"/>
    <n v="1.5"/>
  </r>
  <r>
    <x v="3"/>
    <s v="Odivelas"/>
    <x v="26"/>
    <s v="26_OV_G12"/>
    <x v="136"/>
    <n v="7"/>
    <n v="3"/>
    <n v="4"/>
    <s v="BSI Copenhagen"/>
    <s v="3-7"/>
    <n v="3"/>
    <n v="7"/>
    <x v="0"/>
    <s v="Qualifier Group Stage"/>
    <s v="Win"/>
    <n v="3"/>
    <m/>
    <n v="3"/>
    <n v="1.5"/>
  </r>
  <r>
    <x v="3"/>
    <s v="Odivelas"/>
    <x v="26"/>
    <s v="26_OV_G08"/>
    <x v="140"/>
    <n v="10"/>
    <n v="1"/>
    <n v="9"/>
    <s v="CA Cultural"/>
    <s v="10-1"/>
    <n v="10"/>
    <n v="1"/>
    <x v="0"/>
    <s v="Qualifier Group Stage"/>
    <s v="Win"/>
    <n v="3"/>
    <m/>
    <n v="3"/>
    <n v="1.5"/>
  </r>
  <r>
    <x v="3"/>
    <s v="Odivelas"/>
    <x v="26"/>
    <s v="26_OV_G23"/>
    <x v="125"/>
    <n v="14"/>
    <n v="5"/>
    <n v="9"/>
    <s v="ASCND Marseille"/>
    <s v="5-14"/>
    <n v="5"/>
    <n v="14"/>
    <x v="2"/>
    <s v="Qualifier QF/SF/Medal"/>
    <s v="Win"/>
    <n v="4.5"/>
    <m/>
    <n v="4.5"/>
    <n v="2.25"/>
  </r>
  <r>
    <x v="3"/>
    <s v="Odivelas"/>
    <x v="26"/>
    <s v="26_OV_G15"/>
    <x v="129"/>
    <n v="5"/>
    <n v="2"/>
    <n v="3"/>
    <s v="CA Cultural"/>
    <s v="5-2"/>
    <n v="5"/>
    <n v="2"/>
    <x v="3"/>
    <s v="Qualifier QF/SF/Medal"/>
    <s v="Win"/>
    <n v="4.5"/>
    <m/>
    <n v="4.5"/>
    <n v="2.25"/>
  </r>
  <r>
    <x v="3"/>
    <s v="Odivelas"/>
    <x v="26"/>
    <s v="26_OV_G20"/>
    <x v="141"/>
    <n v="6"/>
    <n v="7"/>
    <n v="-1"/>
    <s v="CA Cultural"/>
    <s v="6-7"/>
    <n v="6"/>
    <n v="7"/>
    <x v="1"/>
    <s v="Qualifier QF/SF/Medal"/>
    <s v="Loss"/>
    <n v="0"/>
    <m/>
    <n v="0"/>
    <n v="0"/>
  </r>
  <r>
    <x v="3"/>
    <s v="Nis"/>
    <x v="27"/>
    <s v="26_NI_G03"/>
    <x v="142"/>
    <n v="10"/>
    <n v="0"/>
    <n v="10"/>
    <s v="Club Fenix"/>
    <s v="0:10"/>
    <n v="0"/>
    <n v="10"/>
    <x v="0"/>
    <s v="Qualifier Group Stage"/>
    <s v="Win"/>
    <n v="3"/>
    <m/>
    <n v="3"/>
    <n v="1.5"/>
  </r>
  <r>
    <x v="3"/>
    <s v="Nis"/>
    <x v="27"/>
    <s v="26_NI_G08"/>
    <x v="143"/>
    <n v="16"/>
    <n v="6"/>
    <n v="10"/>
    <s v="Cankaya"/>
    <s v="16-6"/>
    <n v="16"/>
    <n v="6"/>
    <x v="0"/>
    <s v="Qualifier Group Stage"/>
    <s v="Win"/>
    <n v="3"/>
    <m/>
    <n v="3"/>
    <n v="1.5"/>
  </r>
  <r>
    <x v="3"/>
    <s v="Nis"/>
    <x v="27"/>
    <s v="26_NI_G12"/>
    <x v="144"/>
    <n v="6"/>
    <n v="11"/>
    <n v="-5"/>
    <s v="Old Power"/>
    <s v="11-6"/>
    <n v="11"/>
    <n v="6"/>
    <x v="0"/>
    <s v="Qualifier Group Stage"/>
    <s v="Loss"/>
    <n v="0"/>
    <m/>
    <n v="0"/>
    <n v="0"/>
  </r>
  <r>
    <x v="3"/>
    <s v="Nis"/>
    <x v="27"/>
    <s v="26_NI_G14"/>
    <x v="145"/>
    <n v="10"/>
    <n v="0"/>
    <n v="10"/>
    <s v="Cankaya"/>
    <s v="10-0"/>
    <n v="10"/>
    <n v="0"/>
    <x v="3"/>
    <s v="Qualifier QF/SF/Medal"/>
    <s v="Win"/>
    <n v="4.5"/>
    <m/>
    <n v="4.5"/>
    <n v="2.25"/>
  </r>
  <r>
    <x v="3"/>
    <s v="Nis"/>
    <x v="27"/>
    <s v="26_NI_G18"/>
    <x v="146"/>
    <n v="4"/>
    <n v="13"/>
    <n v="-9"/>
    <s v="Nilüfer Buges"/>
    <s v="13-4"/>
    <n v="13"/>
    <n v="4"/>
    <x v="1"/>
    <s v="Qualifier QF/SF/Medal"/>
    <s v="Loss"/>
    <n v="0"/>
    <m/>
    <n v="0"/>
    <n v="0"/>
  </r>
  <r>
    <x v="3"/>
    <s v="Nis"/>
    <x v="27"/>
    <s v="26_NI_G23"/>
    <x v="147"/>
    <n v="12"/>
    <n v="4"/>
    <n v="8"/>
    <s v="Cankaya"/>
    <s v="12-4"/>
    <n v="12"/>
    <n v="4"/>
    <x v="2"/>
    <s v="Qualifier QF/SF/Medal"/>
    <s v="Win"/>
    <n v="4.5"/>
    <m/>
    <n v="4.5"/>
    <n v="2.25"/>
  </r>
  <r>
    <x v="3"/>
    <s v="Nis"/>
    <x v="28"/>
    <s v="26_NI_G03"/>
    <x v="142"/>
    <n v="0"/>
    <n v="10"/>
    <n v="-10"/>
    <s v="Club Fenix"/>
    <s v="0:10"/>
    <n v="0"/>
    <n v="10"/>
    <x v="0"/>
    <s v="Qualifier Group Stage"/>
    <s v="Loss"/>
    <n v="0"/>
    <m/>
    <n v="0"/>
    <n v="0"/>
  </r>
  <r>
    <x v="3"/>
    <s v="Nis"/>
    <x v="28"/>
    <s v="26_NI_G07"/>
    <x v="148"/>
    <n v="4"/>
    <n v="14"/>
    <n v="-10"/>
    <s v="Old Power"/>
    <s v="14-4"/>
    <n v="14"/>
    <n v="4"/>
    <x v="0"/>
    <s v="Qualifier Group Stage"/>
    <s v="Loss"/>
    <n v="0"/>
    <m/>
    <n v="0"/>
    <n v="0"/>
  </r>
  <r>
    <x v="3"/>
    <s v="Nis"/>
    <x v="28"/>
    <s v="26_NI_G11"/>
    <x v="149"/>
    <n v="4"/>
    <n v="14"/>
    <n v="-10"/>
    <s v="Club Fenix"/>
    <s v="4-14"/>
    <n v="4"/>
    <n v="14"/>
    <x v="0"/>
    <s v="Qualifier Group Stage"/>
    <s v="Loss"/>
    <n v="0"/>
    <m/>
    <n v="0"/>
    <n v="0"/>
  </r>
  <r>
    <x v="3"/>
    <s v="Nis"/>
    <x v="28"/>
    <s v="26_NI_G13"/>
    <x v="150"/>
    <n v="2"/>
    <n v="12"/>
    <n v="-10"/>
    <s v="Nilüfer Buges"/>
    <s v="12-2"/>
    <n v="12"/>
    <n v="2"/>
    <x v="3"/>
    <s v="Qualifier QF/SF/Medal"/>
    <s v="Loss"/>
    <n v="0"/>
    <m/>
    <n v="0"/>
    <n v="0"/>
  </r>
  <r>
    <x v="3"/>
    <s v="Nis"/>
    <x v="28"/>
    <s v="26_NI_G17"/>
    <x v="151"/>
    <n v="2"/>
    <n v="11"/>
    <n v="-9"/>
    <s v="Club Fenix"/>
    <s v="2:11"/>
    <n v="2"/>
    <n v="11"/>
    <x v="4"/>
    <s v="Qualifier Placement"/>
    <s v="Loss"/>
    <n v="0"/>
    <m/>
    <n v="0"/>
    <n v="0"/>
  </r>
  <r>
    <x v="3"/>
    <s v="Nis"/>
    <x v="28"/>
    <s v="26_NI_G21"/>
    <x v="152"/>
    <n v="6"/>
    <n v="15"/>
    <n v="-9"/>
    <s v="Club Fenix"/>
    <s v="6-15"/>
    <n v="6"/>
    <n v="15"/>
    <x v="4"/>
    <s v="Qualifier Placement"/>
    <s v="Loss"/>
    <n v="0"/>
    <m/>
    <n v="0"/>
    <n v="0"/>
  </r>
  <r>
    <x v="3"/>
    <s v="Odivelas"/>
    <x v="2"/>
    <s v="26_OV_G01"/>
    <x v="153"/>
    <n v="6"/>
    <n v="6"/>
    <n v="0"/>
    <s v="FC Porto"/>
    <s v="6-6"/>
    <n v="6"/>
    <n v="6"/>
    <x v="0"/>
    <s v="Qualifier Group Stage"/>
    <s v="Draw"/>
    <n v="1"/>
    <m/>
    <n v="1"/>
    <n v="0.5"/>
  </r>
  <r>
    <x v="3"/>
    <s v="Odivelas"/>
    <x v="2"/>
    <s v="26_OV_G05"/>
    <x v="154"/>
    <n v="11"/>
    <n v="7"/>
    <n v="4"/>
    <s v="SSG Blista Marburg"/>
    <s v="7-11"/>
    <n v="7"/>
    <n v="11"/>
    <x v="0"/>
    <s v="Qualifier Group Stage"/>
    <s v="Win"/>
    <n v="3"/>
    <m/>
    <n v="3"/>
    <n v="1.5"/>
  </r>
  <r>
    <x v="3"/>
    <s v="Odivelas"/>
    <x v="2"/>
    <s v="26_OV_G09"/>
    <x v="128"/>
    <n v="10"/>
    <n v="3"/>
    <n v="7"/>
    <s v="FC Porto"/>
    <s v="10-3"/>
    <n v="10"/>
    <n v="3"/>
    <x v="0"/>
    <s v="Qualifier Group Stage"/>
    <s v="Win"/>
    <n v="3"/>
    <m/>
    <n v="3"/>
    <n v="1.5"/>
  </r>
  <r>
    <x v="3"/>
    <s v="Odivelas"/>
    <x v="2"/>
    <s v="26_OV_G13"/>
    <x v="155"/>
    <n v="5"/>
    <n v="7"/>
    <n v="-2"/>
    <s v="FC Porto"/>
    <s v="5-7"/>
    <n v="5"/>
    <n v="7"/>
    <x v="3"/>
    <s v="Qualifier QF/SF/Medal"/>
    <s v="Loss"/>
    <n v="0"/>
    <m/>
    <n v="0"/>
    <n v="0"/>
  </r>
  <r>
    <x v="3"/>
    <s v="Odivelas"/>
    <x v="2"/>
    <s v="26_OV_G17"/>
    <x v="156"/>
    <n v="9"/>
    <n v="8"/>
    <n v="1"/>
    <s v="FC Porto"/>
    <s v="9-8"/>
    <n v="9"/>
    <n v="8"/>
    <x v="4"/>
    <s v="Qualifier Placement"/>
    <s v="Win"/>
    <n v="3"/>
    <m/>
    <n v="3"/>
    <n v="1.5"/>
  </r>
  <r>
    <x v="3"/>
    <s v="Odivelas"/>
    <x v="2"/>
    <s v="26_OV_G22"/>
    <x v="131"/>
    <n v="6"/>
    <n v="7"/>
    <n v="-1"/>
    <s v="FC Porto"/>
    <s v="6-7"/>
    <n v="6"/>
    <n v="7"/>
    <x v="4"/>
    <s v="Qualifier Placement"/>
    <s v="Loss"/>
    <n v="0"/>
    <m/>
    <n v="0"/>
    <n v="0"/>
  </r>
  <r>
    <x v="3"/>
    <s v="Odivelas"/>
    <x v="13"/>
    <s v="26_OV_G20"/>
    <x v="141"/>
    <n v="7"/>
    <n v="6"/>
    <n v="1"/>
    <s v="CA Cultural"/>
    <s v="6-7"/>
    <n v="6"/>
    <n v="7"/>
    <x v="1"/>
    <s v="Qualifier QF/SF/Medal"/>
    <s v="Win"/>
    <n v="4.5"/>
    <m/>
    <n v="4.5"/>
    <n v="2.25"/>
  </r>
  <r>
    <x v="3"/>
    <s v="Odivelas"/>
    <x v="13"/>
    <s v="26_OV_G01"/>
    <x v="153"/>
    <n v="6"/>
    <n v="6"/>
    <n v="0"/>
    <s v="FC Porto"/>
    <s v="6-6"/>
    <n v="6"/>
    <n v="6"/>
    <x v="0"/>
    <s v="Qualifier Group Stage"/>
    <s v="Draw"/>
    <n v="1"/>
    <m/>
    <n v="1"/>
    <n v="0.5"/>
  </r>
  <r>
    <x v="3"/>
    <s v="Odivelas"/>
    <x v="13"/>
    <s v="26_OV_G06"/>
    <x v="127"/>
    <n v="7"/>
    <n v="3"/>
    <n v="4"/>
    <s v="Fen Tigers"/>
    <s v="7-3"/>
    <n v="7"/>
    <n v="3"/>
    <x v="0"/>
    <s v="Qualifier Group Stage"/>
    <s v="Win"/>
    <n v="3"/>
    <m/>
    <n v="3"/>
    <n v="1.5"/>
  </r>
  <r>
    <x v="3"/>
    <s v="Odivelas"/>
    <x v="13"/>
    <s v="26_OV_G16"/>
    <x v="137"/>
    <n v="6"/>
    <n v="3"/>
    <n v="3"/>
    <s v="Fen Tigers"/>
    <s v="6-3"/>
    <n v="6"/>
    <n v="3"/>
    <x v="3"/>
    <s v="Qualifier QF/SF/Medal"/>
    <s v="Win"/>
    <n v="4.5"/>
    <m/>
    <n v="4.5"/>
    <n v="2.25"/>
  </r>
  <r>
    <x v="3"/>
    <s v="Odivelas"/>
    <x v="13"/>
    <s v="26_OV_G24"/>
    <x v="157"/>
    <n v="6"/>
    <n v="10"/>
    <n v="-4"/>
    <s v="FSBU Gothenburg"/>
    <s v="10-6"/>
    <n v="10"/>
    <n v="6"/>
    <x v="2"/>
    <s v="Qualifier QF/SF/Medal"/>
    <s v="Loss"/>
    <n v="0"/>
    <m/>
    <n v="0"/>
    <n v="0"/>
  </r>
  <r>
    <x v="3"/>
    <s v="Odivelas"/>
    <x v="13"/>
    <s v="26_OV_G10"/>
    <x v="158"/>
    <n v="1"/>
    <n v="9"/>
    <n v="-8"/>
    <s v="SSG Blista Marburg"/>
    <s v="9-1"/>
    <n v="9"/>
    <n v="1"/>
    <x v="0"/>
    <s v="Qualifier Group Stage"/>
    <s v="Loss"/>
    <n v="0"/>
    <m/>
    <n v="0"/>
    <n v="0"/>
  </r>
  <r>
    <x v="3"/>
    <s v="Odivelas"/>
    <x v="14"/>
    <s v="26_OV_G11"/>
    <x v="122"/>
    <n v="11"/>
    <n v="9"/>
    <n v="2"/>
    <s v="ASCND Marseille"/>
    <s v="9-11"/>
    <n v="9"/>
    <n v="11"/>
    <x v="0"/>
    <s v="Qualifier Group Stage"/>
    <s v="Win"/>
    <n v="3"/>
    <m/>
    <n v="3"/>
    <n v="1.5"/>
  </r>
  <r>
    <x v="3"/>
    <s v="Odivelas"/>
    <x v="14"/>
    <s v="26_OV_G08"/>
    <x v="140"/>
    <n v="1"/>
    <n v="10"/>
    <n v="-9"/>
    <s v="CA Cultural"/>
    <s v="10-1"/>
    <n v="10"/>
    <n v="1"/>
    <x v="0"/>
    <s v="Qualifier Group Stage"/>
    <s v="Loss"/>
    <n v="0"/>
    <m/>
    <n v="0"/>
    <n v="0"/>
  </r>
  <r>
    <x v="3"/>
    <s v="Odivelas"/>
    <x v="14"/>
    <s v="26_OV_G13"/>
    <x v="155"/>
    <n v="7"/>
    <n v="5"/>
    <n v="2"/>
    <s v="FC Porto"/>
    <s v="5-7"/>
    <n v="5"/>
    <n v="7"/>
    <x v="3"/>
    <s v="Qualifier QF/SF/Medal"/>
    <s v="Win"/>
    <n v="4.5"/>
    <m/>
    <n v="4.5"/>
    <n v="2.25"/>
  </r>
  <r>
    <x v="3"/>
    <s v="Odivelas"/>
    <x v="14"/>
    <s v="26_OV_G18"/>
    <x v="124"/>
    <n v="8"/>
    <n v="3"/>
    <n v="5"/>
    <s v="FSBU Gothenburg"/>
    <s v="8-3"/>
    <n v="8"/>
    <n v="3"/>
    <x v="1"/>
    <s v="Qualifier QF/SF/Medal"/>
    <s v="Win"/>
    <n v="4.5"/>
    <m/>
    <n v="4.5"/>
    <n v="2.25"/>
  </r>
  <r>
    <x v="3"/>
    <s v="Odivelas"/>
    <x v="14"/>
    <s v="26_OV_G04"/>
    <x v="138"/>
    <n v="3"/>
    <n v="5"/>
    <n v="-2"/>
    <s v="FSBU Gothenburg"/>
    <s v="3-5"/>
    <n v="3"/>
    <n v="5"/>
    <x v="0"/>
    <s v="Qualifier Group Stage"/>
    <s v="Loss"/>
    <n v="0"/>
    <m/>
    <n v="0"/>
    <n v="0"/>
  </r>
  <r>
    <x v="3"/>
    <s v="Odivelas"/>
    <x v="14"/>
    <s v="26_OV_G24"/>
    <x v="157"/>
    <n v="10"/>
    <n v="6"/>
    <n v="4"/>
    <s v="FSBU Gothenburg"/>
    <s v="10-6"/>
    <n v="10"/>
    <n v="6"/>
    <x v="2"/>
    <s v="Qualifier QF/SF/Medal"/>
    <s v="Win"/>
    <n v="4.5"/>
    <m/>
    <n v="4.5"/>
    <n v="2.25"/>
  </r>
  <r>
    <x v="3"/>
    <s v="Nis"/>
    <x v="16"/>
    <s v="26_NI_G21"/>
    <x v="152"/>
    <n v="15"/>
    <n v="6"/>
    <n v="9"/>
    <s v="Club Fenix"/>
    <s v="6-15"/>
    <n v="6"/>
    <n v="15"/>
    <x v="4"/>
    <s v="Qualifier Placement"/>
    <s v="Win"/>
    <n v="3"/>
    <m/>
    <n v="3"/>
    <n v="1.5"/>
  </r>
  <r>
    <x v="3"/>
    <s v="Nis"/>
    <x v="16"/>
    <s v="26_NI_G10"/>
    <x v="116"/>
    <n v="1"/>
    <n v="11"/>
    <n v="-10"/>
    <s v="GC Nais"/>
    <s v="1-11"/>
    <n v="1"/>
    <n v="11"/>
    <x v="0"/>
    <s v="Qualifier Group Stage"/>
    <s v="Loss"/>
    <n v="0"/>
    <m/>
    <n v="0"/>
    <n v="0"/>
  </r>
  <r>
    <x v="3"/>
    <s v="Nis"/>
    <x v="16"/>
    <s v="26_NI_G19"/>
    <x v="118"/>
    <n v="3"/>
    <n v="13"/>
    <n v="-10"/>
    <s v="GC Nais"/>
    <s v="3-13"/>
    <n v="3"/>
    <n v="13"/>
    <x v="4"/>
    <s v="Qualifier Placement"/>
    <s v="Loss"/>
    <n v="0"/>
    <m/>
    <n v="0"/>
    <n v="0"/>
  </r>
  <r>
    <x v="3"/>
    <s v="Nis"/>
    <x v="16"/>
    <s v="26_NI_G05"/>
    <x v="159"/>
    <n v="3"/>
    <n v="13"/>
    <n v="-10"/>
    <s v="GC Nais"/>
    <s v="3-13"/>
    <n v="3"/>
    <n v="13"/>
    <x v="0"/>
    <s v="Qualifier Group Stage"/>
    <s v="Loss"/>
    <n v="0"/>
    <m/>
    <n v="0"/>
    <n v="0"/>
  </r>
  <r>
    <x v="3"/>
    <s v="Nis"/>
    <x v="16"/>
    <s v="26_NI_G02"/>
    <x v="160"/>
    <n v="7"/>
    <n v="7"/>
    <n v="0"/>
    <s v="Kleio Thessaloniki"/>
    <s v="7-7"/>
    <n v="7"/>
    <n v="7"/>
    <x v="0"/>
    <s v="Qualifier Group Stage"/>
    <s v="Draw"/>
    <n v="1"/>
    <m/>
    <n v="1"/>
    <n v="0.5"/>
  </r>
  <r>
    <x v="3"/>
    <s v="Nis"/>
    <x v="16"/>
    <s v="26_NI_G15"/>
    <x v="161"/>
    <n v="5"/>
    <n v="14"/>
    <n v="-9"/>
    <s v="Old Power"/>
    <s v="14-5"/>
    <n v="14"/>
    <n v="5"/>
    <x v="3"/>
    <s v="Qualifier QF/SF/Medal"/>
    <s v="Loss"/>
    <n v="0"/>
    <m/>
    <n v="0"/>
    <n v="0"/>
  </r>
  <r>
    <x v="3"/>
    <s v="Nis"/>
    <x v="3"/>
    <s v="26_NI_G23"/>
    <x v="147"/>
    <n v="4"/>
    <n v="12"/>
    <n v="-8"/>
    <s v="Cankaya"/>
    <s v="12-4"/>
    <n v="12"/>
    <n v="4"/>
    <x v="2"/>
    <s v="Qualifier QF/SF/Medal"/>
    <s v="Loss"/>
    <n v="0"/>
    <m/>
    <n v="0"/>
    <n v="0"/>
  </r>
  <r>
    <x v="3"/>
    <s v="Nis"/>
    <x v="3"/>
    <s v="26_NI_G08"/>
    <x v="143"/>
    <n v="6"/>
    <n v="16"/>
    <n v="-10"/>
    <s v="Cankaya"/>
    <s v="16-6"/>
    <n v="16"/>
    <n v="6"/>
    <x v="0"/>
    <s v="Qualifier Group Stage"/>
    <s v="Loss"/>
    <n v="0"/>
    <m/>
    <n v="0"/>
    <n v="0"/>
  </r>
  <r>
    <x v="3"/>
    <s v="Nis"/>
    <x v="3"/>
    <s v="26_NI_G04"/>
    <x v="162"/>
    <n v="5"/>
    <n v="9"/>
    <n v="-4"/>
    <s v="GC Nikšić"/>
    <s v="5-9"/>
    <n v="5"/>
    <n v="9"/>
    <x v="0"/>
    <s v="Qualifier Group Stage"/>
    <s v="Loss"/>
    <n v="0"/>
    <m/>
    <n v="0"/>
    <n v="0"/>
  </r>
  <r>
    <x v="3"/>
    <s v="Nis"/>
    <x v="3"/>
    <s v="26_NI_G20"/>
    <x v="163"/>
    <n v="4"/>
    <n v="14"/>
    <n v="-10"/>
    <s v="Old Power"/>
    <s v="14-4"/>
    <n v="14"/>
    <n v="4"/>
    <x v="1"/>
    <s v="Qualifier QF/SF/Medal"/>
    <s v="Loss"/>
    <n v="0"/>
    <m/>
    <n v="0"/>
    <n v="0"/>
  </r>
  <r>
    <x v="3"/>
    <s v="Nis"/>
    <x v="3"/>
    <s v="26_NI_G11"/>
    <x v="149"/>
    <n v="14"/>
    <n v="4"/>
    <n v="10"/>
    <s v="Club Fenix"/>
    <s v="4-14"/>
    <n v="4"/>
    <n v="14"/>
    <x v="0"/>
    <s v="Qualifier Group Stage"/>
    <s v="Win"/>
    <n v="3"/>
    <m/>
    <n v="3"/>
    <n v="1.5"/>
  </r>
  <r>
    <x v="3"/>
    <s v="Nis"/>
    <x v="3"/>
    <s v="26_NI_G16"/>
    <x v="117"/>
    <n v="11"/>
    <n v="4"/>
    <n v="7"/>
    <s v="Aisti Sport"/>
    <s v="4-11"/>
    <n v="4"/>
    <n v="11"/>
    <x v="3"/>
    <s v="Qualifier QF/SF/Medal"/>
    <s v="Win"/>
    <n v="4.5"/>
    <m/>
    <n v="4.5"/>
    <n v="2.25"/>
  </r>
  <r>
    <x v="3"/>
    <s v="Barcelona"/>
    <x v="4"/>
    <s v="26_BA_G15"/>
    <x v="111"/>
    <n v="1"/>
    <n v="9"/>
    <n v="-8"/>
    <s v="Aarhus Goalball"/>
    <s v="9-1"/>
    <n v="9"/>
    <n v="1"/>
    <x v="3"/>
    <s v="Qualifier QF/SF/Medal"/>
    <s v="Loss"/>
    <n v="0"/>
    <m/>
    <n v="0"/>
    <n v="0"/>
  </r>
  <r>
    <x v="3"/>
    <s v="Barcelona"/>
    <x v="4"/>
    <s v="26_BA_G02"/>
    <x v="164"/>
    <n v="7"/>
    <n v="14"/>
    <n v="-7"/>
    <s v="Ha. Vi. 2 Bruxelles"/>
    <s v="7-14"/>
    <n v="7"/>
    <n v="14"/>
    <x v="0"/>
    <s v="Qualifier Group Stage"/>
    <s v="Loss"/>
    <n v="0"/>
    <m/>
    <n v="0"/>
    <n v="0"/>
  </r>
  <r>
    <x v="3"/>
    <s v="Barcelona"/>
    <x v="4"/>
    <s v="26_BA_G09"/>
    <x v="165"/>
    <n v="2"/>
    <n v="3"/>
    <n v="-1"/>
    <s v="Näpäjä"/>
    <s v="3-2"/>
    <n v="3"/>
    <n v="2"/>
    <x v="0"/>
    <s v="Qualifier Group Stage"/>
    <s v="Loss"/>
    <n v="0"/>
    <m/>
    <n v="0"/>
    <n v="0"/>
  </r>
  <r>
    <x v="3"/>
    <s v="Barcelona"/>
    <x v="4"/>
    <s v="26_BA_G06"/>
    <x v="166"/>
    <n v="4"/>
    <n v="9"/>
    <n v="-5"/>
    <s v="ONCE Catalunya"/>
    <s v="9-4"/>
    <n v="9"/>
    <n v="4"/>
    <x v="0"/>
    <s v="Qualifier Group Stage"/>
    <s v="Loss"/>
    <n v="0"/>
    <m/>
    <n v="0"/>
    <n v="0"/>
  </r>
  <r>
    <x v="3"/>
    <s v="Barcelona"/>
    <x v="4"/>
    <s v="26_BA_G22"/>
    <x v="167"/>
    <n v="9"/>
    <n v="12"/>
    <n v="-3"/>
    <s v="Sporting"/>
    <s v="12-9"/>
    <n v="12"/>
    <n v="9"/>
    <x v="4"/>
    <s v="Qualifier Placement"/>
    <s v="Loss"/>
    <n v="0"/>
    <m/>
    <n v="0"/>
    <n v="0"/>
  </r>
  <r>
    <x v="3"/>
    <s v="Barcelona"/>
    <x v="4"/>
    <s v="26_BA_G19"/>
    <x v="168"/>
    <n v="10"/>
    <n v="9"/>
    <n v="1"/>
    <s v="Ha. vi. 2 Bruxelles"/>
    <s v="10-9"/>
    <n v="10"/>
    <n v="9"/>
    <x v="4"/>
    <s v="Qualifier Placement in OT or Extra Throws"/>
    <s v="Win"/>
    <n v="2"/>
    <m/>
    <n v="2"/>
    <n v="1"/>
  </r>
  <r>
    <x v="3"/>
    <s v="Nis"/>
    <x v="20"/>
    <s v="26_NI_G02"/>
    <x v="160"/>
    <n v="7"/>
    <n v="7"/>
    <n v="0"/>
    <s v="Kleio Thessaloniki"/>
    <s v="7-7"/>
    <n v="7"/>
    <n v="7"/>
    <x v="0"/>
    <s v="Qualifier Group Stage"/>
    <s v="Draw"/>
    <n v="1"/>
    <m/>
    <n v="1"/>
    <n v="0.5"/>
  </r>
  <r>
    <x v="3"/>
    <s v="Nis"/>
    <x v="20"/>
    <s v="26_NI_G06"/>
    <x v="115"/>
    <n v="4"/>
    <n v="11"/>
    <n v="-7"/>
    <s v="Aisti Sport"/>
    <s v="11-4"/>
    <n v="11"/>
    <n v="4"/>
    <x v="0"/>
    <s v="Qualifier Group Stage"/>
    <s v="Loss"/>
    <n v="0"/>
    <m/>
    <n v="0"/>
    <n v="0"/>
  </r>
  <r>
    <x v="3"/>
    <s v="Nis"/>
    <x v="20"/>
    <s v="26_NI_G09"/>
    <x v="169"/>
    <n v="6"/>
    <n v="11"/>
    <n v="-5"/>
    <s v="Nilüfer Buges"/>
    <s v="11-6"/>
    <n v="11"/>
    <n v="6"/>
    <x v="0"/>
    <s v="Qualifier Group Stage"/>
    <s v="Loss"/>
    <n v="0"/>
    <m/>
    <n v="0"/>
    <n v="0"/>
  </r>
  <r>
    <x v="3"/>
    <s v="Nis"/>
    <x v="20"/>
    <s v="26_NI_G14"/>
    <x v="145"/>
    <n v="0"/>
    <n v="10"/>
    <n v="-10"/>
    <s v="Cankaya"/>
    <s v="10-0"/>
    <n v="10"/>
    <n v="0"/>
    <x v="3"/>
    <s v="Qualifier QF/SF/Medal"/>
    <s v="Loss"/>
    <n v="0"/>
    <m/>
    <n v="0"/>
    <n v="0"/>
  </r>
  <r>
    <x v="3"/>
    <s v="Nis"/>
    <x v="20"/>
    <s v="26_NI_G17"/>
    <x v="151"/>
    <n v="11"/>
    <n v="2"/>
    <n v="9"/>
    <s v="Club Fenix"/>
    <s v="2:11"/>
    <n v="2"/>
    <n v="11"/>
    <x v="4"/>
    <s v="Qualifier Placement"/>
    <s v="Win"/>
    <n v="3"/>
    <m/>
    <n v="3"/>
    <n v="1.5"/>
  </r>
  <r>
    <x v="3"/>
    <s v="Nis"/>
    <x v="20"/>
    <s v="26_NI_G22"/>
    <x v="119"/>
    <n v="0"/>
    <n v="6"/>
    <n v="-6"/>
    <s v="Kleio Thessaloniki"/>
    <s v="0-6"/>
    <n v="0"/>
    <n v="6"/>
    <x v="4"/>
    <s v="Qualifier Placement"/>
    <s v="Loss"/>
    <n v="0"/>
    <m/>
    <n v="0"/>
    <n v="0"/>
  </r>
  <r>
    <x v="3"/>
    <s v="Barcelona"/>
    <x v="5"/>
    <s v="26_BA_G01"/>
    <x v="170"/>
    <n v="0"/>
    <n v="10"/>
    <n v="-10"/>
    <s v="Näpäjä"/>
    <s v="0-10"/>
    <n v="0"/>
    <n v="10"/>
    <x v="0"/>
    <s v="Qualifier Group Stage"/>
    <s v="Loss"/>
    <n v="0"/>
    <m/>
    <n v="0"/>
    <n v="0"/>
  </r>
  <r>
    <x v="3"/>
    <s v="Barcelona"/>
    <x v="5"/>
    <s v="26_BA_G05"/>
    <x v="171"/>
    <n v="3"/>
    <n v="6"/>
    <n v="-3"/>
    <s v="RGC Hansa"/>
    <s v="6-3"/>
    <n v="6"/>
    <n v="3"/>
    <x v="0"/>
    <s v="Qualifier Group Stage"/>
    <s v="Loss"/>
    <n v="0"/>
    <m/>
    <n v="0"/>
    <n v="0"/>
  </r>
  <r>
    <x v="3"/>
    <s v="Barcelona"/>
    <x v="5"/>
    <s v="26_BA_G14"/>
    <x v="134"/>
    <n v="5"/>
    <n v="10"/>
    <n v="-5"/>
    <s v="BRUK-BET Termalica Krakow"/>
    <s v="10-5"/>
    <n v="10"/>
    <n v="5"/>
    <x v="3"/>
    <s v="Qualifier QF/SF/Medal"/>
    <s v="Loss"/>
    <n v="0"/>
    <m/>
    <n v="0"/>
    <n v="0"/>
  </r>
  <r>
    <x v="3"/>
    <s v="Barcelona"/>
    <x v="5"/>
    <s v="26_BA_G17"/>
    <x v="172"/>
    <n v="7"/>
    <n v="16"/>
    <n v="-9"/>
    <s v="Sporting CP"/>
    <s v="16-7"/>
    <n v="16"/>
    <n v="7"/>
    <x v="4"/>
    <s v="Qualifier Placement"/>
    <s v="Loss"/>
    <n v="0"/>
    <m/>
    <n v="0"/>
    <n v="0"/>
  </r>
  <r>
    <x v="3"/>
    <s v="Barcelona"/>
    <x v="5"/>
    <s v="26_BA_G21"/>
    <x v="173"/>
    <n v="1"/>
    <n v="3"/>
    <n v="-2"/>
    <s v="Näpäjä"/>
    <s v="1-3"/>
    <n v="1"/>
    <n v="3"/>
    <x v="4"/>
    <s v="Qualifier Placement"/>
    <s v="Loss"/>
    <n v="0"/>
    <m/>
    <n v="0"/>
    <n v="0"/>
  </r>
  <r>
    <x v="3"/>
    <s v="Barcelona"/>
    <x v="5"/>
    <s v="26_BA_G09"/>
    <x v="165"/>
    <n v="3"/>
    <n v="2"/>
    <n v="1"/>
    <s v="Näpäjä"/>
    <s v="3-2"/>
    <n v="3"/>
    <n v="2"/>
    <x v="0"/>
    <s v="Qualifier Group Stage"/>
    <s v="Win"/>
    <n v="3"/>
    <m/>
    <n v="3"/>
    <n v="1.5"/>
  </r>
  <r>
    <x v="3"/>
    <s v="Nis"/>
    <x v="7"/>
    <s v="26_NI_G13"/>
    <x v="150"/>
    <n v="12"/>
    <n v="2"/>
    <n v="10"/>
    <s v="Nilüfer Buges"/>
    <s v="12-2"/>
    <n v="12"/>
    <n v="2"/>
    <x v="3"/>
    <s v="Qualifier QF/SF/Medal"/>
    <s v="Win"/>
    <n v="4.5"/>
    <m/>
    <n v="4.5"/>
    <n v="2.25"/>
  </r>
  <r>
    <x v="3"/>
    <s v="Nis"/>
    <x v="7"/>
    <s v="26_NI_G18"/>
    <x v="146"/>
    <n v="13"/>
    <n v="4"/>
    <n v="9"/>
    <s v="Nilüfer Buges"/>
    <s v="13-4"/>
    <n v="13"/>
    <n v="4"/>
    <x v="1"/>
    <s v="Qualifier QF/SF/Medal"/>
    <s v="Win"/>
    <n v="4.5"/>
    <m/>
    <n v="4.5"/>
    <n v="2.25"/>
  </r>
  <r>
    <x v="3"/>
    <s v="Nis"/>
    <x v="7"/>
    <s v="26_NI_G01"/>
    <x v="114"/>
    <n v="8"/>
    <n v="2"/>
    <n v="6"/>
    <s v="Nilüfer Buges"/>
    <s v="8-2"/>
    <n v="8"/>
    <n v="2"/>
    <x v="0"/>
    <s v="Qualifier Group Stage"/>
    <s v="Win"/>
    <n v="3"/>
    <m/>
    <n v="3"/>
    <n v="1.5"/>
  </r>
  <r>
    <x v="3"/>
    <s v="Nis"/>
    <x v="7"/>
    <s v="26_NI_G05"/>
    <x v="159"/>
    <n v="13"/>
    <n v="3"/>
    <n v="10"/>
    <s v="GC Nais"/>
    <s v="3-13"/>
    <n v="3"/>
    <n v="13"/>
    <x v="0"/>
    <s v="Qualifier Group Stage"/>
    <s v="Win"/>
    <n v="3"/>
    <m/>
    <n v="3"/>
    <n v="1.5"/>
  </r>
  <r>
    <x v="3"/>
    <s v="Nis"/>
    <x v="7"/>
    <s v="26_NI_G09"/>
    <x v="169"/>
    <n v="11"/>
    <n v="6"/>
    <n v="5"/>
    <s v="Nilüfer Buges"/>
    <s v="11-6"/>
    <n v="11"/>
    <n v="6"/>
    <x v="0"/>
    <s v="Qualifier Group Stage"/>
    <s v="Win"/>
    <n v="3"/>
    <m/>
    <n v="3"/>
    <n v="1.5"/>
  </r>
  <r>
    <x v="3"/>
    <s v="Nis"/>
    <x v="7"/>
    <s v="26_NI_G24"/>
    <x v="174"/>
    <n v="2"/>
    <n v="5"/>
    <n v="-3"/>
    <s v="Nilüfer Buges"/>
    <s v="2-5"/>
    <n v="2"/>
    <n v="5"/>
    <x v="2"/>
    <s v="Qualifier QF/SF/Medal"/>
    <s v="Loss"/>
    <n v="0"/>
    <m/>
    <n v="0"/>
    <n v="0"/>
  </r>
  <r>
    <x v="3"/>
    <s v="Barcelona"/>
    <x v="21"/>
    <s v="26_BA_G03"/>
    <x v="175"/>
    <n v="6"/>
    <n v="5"/>
    <n v="1"/>
    <s v="Northern Allstars"/>
    <s v="6-5"/>
    <n v="6"/>
    <n v="5"/>
    <x v="0"/>
    <s v="Qualifier Group Stage"/>
    <s v="Win"/>
    <n v="3"/>
    <m/>
    <n v="3"/>
    <n v="1.5"/>
  </r>
  <r>
    <x v="3"/>
    <s v="Barcelona"/>
    <x v="21"/>
    <s v="26_BA_G21"/>
    <x v="173"/>
    <n v="3"/>
    <n v="1"/>
    <n v="2"/>
    <s v="Näpäjä"/>
    <s v="1-3"/>
    <n v="1"/>
    <n v="3"/>
    <x v="4"/>
    <s v="Qualifier Placement"/>
    <s v="Win"/>
    <n v="3"/>
    <m/>
    <n v="3"/>
    <n v="1.5"/>
  </r>
  <r>
    <x v="3"/>
    <s v="Barcelona"/>
    <x v="21"/>
    <s v="26_BA_G19"/>
    <x v="176"/>
    <n v="6"/>
    <n v="6"/>
    <n v="0"/>
    <s v="Ha. vi. 2 Bruxelles"/>
    <s v="6-6"/>
    <n v="6"/>
    <n v="6"/>
    <x v="4"/>
    <s v="Qualifier Placement in OT or Extra Throws"/>
    <s v="Loss"/>
    <n v="1"/>
    <m/>
    <n v="1"/>
    <n v="0.5"/>
  </r>
  <r>
    <x v="3"/>
    <s v="Barcelona"/>
    <x v="21"/>
    <s v="26_BA_G07"/>
    <x v="132"/>
    <n v="9"/>
    <n v="15"/>
    <n v="-6"/>
    <s v="BRUK-BET Termalica Krakow"/>
    <s v="15-9"/>
    <n v="15"/>
    <n v="9"/>
    <x v="0"/>
    <s v="Qualifier Group Stage"/>
    <s v="Loss"/>
    <n v="0"/>
    <m/>
    <n v="0"/>
    <n v="0"/>
  </r>
  <r>
    <x v="3"/>
    <s v="Barcelona"/>
    <x v="21"/>
    <s v="26_BA_G11"/>
    <x v="110"/>
    <n v="4"/>
    <n v="5"/>
    <n v="-1"/>
    <s v="Northern Allstars"/>
    <s v="4-5"/>
    <n v="4"/>
    <n v="5"/>
    <x v="0"/>
    <s v="Qualifier Group Stage"/>
    <s v="Loss"/>
    <n v="0"/>
    <m/>
    <n v="0"/>
    <n v="0"/>
  </r>
  <r>
    <x v="3"/>
    <s v="Barcelona"/>
    <x v="21"/>
    <s v="26_BA_G16"/>
    <x v="177"/>
    <n v="8"/>
    <n v="9"/>
    <n v="-1"/>
    <s v="ONCE Catalunya"/>
    <s v="9-8"/>
    <n v="9"/>
    <n v="8"/>
    <x v="3"/>
    <s v="Qualifier QF/SF/Medal"/>
    <s v="Loss"/>
    <n v="0"/>
    <m/>
    <n v="0"/>
    <n v="0"/>
  </r>
  <r>
    <x v="3"/>
    <s v="Nis"/>
    <x v="8"/>
    <s v="26_NI_G15"/>
    <x v="161"/>
    <n v="14"/>
    <n v="5"/>
    <n v="9"/>
    <s v="Old Power"/>
    <s v="14-5"/>
    <n v="14"/>
    <n v="5"/>
    <x v="3"/>
    <s v="Qualifier QF/SF/Medal"/>
    <s v="Win"/>
    <n v="4.5"/>
    <m/>
    <n v="4.5"/>
    <n v="2.25"/>
  </r>
  <r>
    <x v="3"/>
    <s v="Nis"/>
    <x v="8"/>
    <s v="26_NI_G20"/>
    <x v="163"/>
    <n v="14"/>
    <n v="4"/>
    <n v="10"/>
    <s v="Old Power"/>
    <s v="14-4"/>
    <n v="14"/>
    <n v="4"/>
    <x v="1"/>
    <s v="Qualifier QF/SF/Medal"/>
    <s v="Win"/>
    <n v="4.5"/>
    <m/>
    <n v="4.5"/>
    <n v="2.25"/>
  </r>
  <r>
    <x v="3"/>
    <s v="Nis"/>
    <x v="8"/>
    <s v="26_NI_G24"/>
    <x v="174"/>
    <n v="5"/>
    <n v="2"/>
    <n v="3"/>
    <s v="Nilüfer Buges"/>
    <s v="2-5"/>
    <n v="2"/>
    <n v="5"/>
    <x v="2"/>
    <s v="Qualifier QF/SF/Medal"/>
    <s v="Win"/>
    <n v="4.5"/>
    <m/>
    <n v="4.5"/>
    <n v="2.25"/>
  </r>
  <r>
    <x v="3"/>
    <s v="Nis"/>
    <x v="8"/>
    <s v="26_NI_G04"/>
    <x v="162"/>
    <n v="9"/>
    <n v="5"/>
    <n v="4"/>
    <s v="GC Nikšić"/>
    <s v="5-9"/>
    <n v="5"/>
    <n v="9"/>
    <x v="0"/>
    <s v="Qualifier Group Stage"/>
    <s v="Win"/>
    <n v="3"/>
    <m/>
    <n v="3"/>
    <n v="1.5"/>
  </r>
  <r>
    <x v="3"/>
    <s v="Nis"/>
    <x v="8"/>
    <s v="26_NI_G07"/>
    <x v="148"/>
    <n v="14"/>
    <n v="4"/>
    <n v="10"/>
    <s v="Old Power"/>
    <s v="14-4"/>
    <n v="14"/>
    <n v="4"/>
    <x v="0"/>
    <s v="Qualifier Group Stage"/>
    <s v="Win"/>
    <n v="3"/>
    <m/>
    <n v="3"/>
    <n v="1.5"/>
  </r>
  <r>
    <x v="3"/>
    <s v="Nis"/>
    <x v="8"/>
    <s v="26_NI_G12"/>
    <x v="144"/>
    <n v="11"/>
    <n v="6"/>
    <n v="5"/>
    <s v="Old Power"/>
    <s v="11-6"/>
    <n v="11"/>
    <n v="6"/>
    <x v="0"/>
    <s v="Qualifier Group Stage"/>
    <s v="Win"/>
    <n v="3"/>
    <m/>
    <n v="3"/>
    <n v="1.5"/>
  </r>
  <r>
    <x v="3"/>
    <s v="Barcelona"/>
    <x v="29"/>
    <s v="26_BA_G01"/>
    <x v="170"/>
    <n v="10"/>
    <n v="0"/>
    <n v="10"/>
    <s v="Näpäjä"/>
    <s v="0-10"/>
    <n v="0"/>
    <n v="10"/>
    <x v="0"/>
    <s v="Qualifier Group Stage"/>
    <s v="Win"/>
    <n v="3"/>
    <m/>
    <n v="3"/>
    <n v="1.5"/>
  </r>
  <r>
    <x v="3"/>
    <s v="Barcelona"/>
    <x v="29"/>
    <s v="26_BA_G06"/>
    <x v="166"/>
    <n v="9"/>
    <n v="4"/>
    <n v="5"/>
    <s v="ONCE Catalunya"/>
    <s v="9-4"/>
    <n v="9"/>
    <n v="4"/>
    <x v="0"/>
    <s v="Qualifier Group Stage"/>
    <s v="Win"/>
    <n v="3"/>
    <m/>
    <n v="3"/>
    <n v="1.5"/>
  </r>
  <r>
    <x v="3"/>
    <s v="Barcelona"/>
    <x v="29"/>
    <s v="26_BA_G10"/>
    <x v="178"/>
    <n v="3"/>
    <n v="10"/>
    <n v="-7"/>
    <s v="RGC Hansa"/>
    <s v="10-3"/>
    <n v="10"/>
    <n v="3"/>
    <x v="0"/>
    <s v="Qualifier Group Stage"/>
    <s v="Loss"/>
    <n v="0"/>
    <m/>
    <n v="0"/>
    <n v="0"/>
  </r>
  <r>
    <x v="3"/>
    <s v="Barcelona"/>
    <x v="29"/>
    <s v="26_BA_G16"/>
    <x v="177"/>
    <n v="9"/>
    <n v="8"/>
    <n v="1"/>
    <s v="ONCE Catalunya"/>
    <s v="9-8"/>
    <n v="9"/>
    <n v="8"/>
    <x v="3"/>
    <s v="Qualifier QF/SF/Medal"/>
    <s v="Win"/>
    <n v="4.5"/>
    <m/>
    <n v="4.5"/>
    <n v="2.25"/>
  </r>
  <r>
    <x v="3"/>
    <s v="Barcelona"/>
    <x v="29"/>
    <s v="26_BA_G20"/>
    <x v="112"/>
    <n v="5"/>
    <n v="8"/>
    <n v="-3"/>
    <s v="Aarhus Goalball"/>
    <s v="8-5"/>
    <n v="8"/>
    <n v="5"/>
    <x v="1"/>
    <s v="Qualifier QF/SF/Medal"/>
    <s v="Loss"/>
    <n v="0"/>
    <m/>
    <n v="0"/>
    <n v="0"/>
  </r>
  <r>
    <x v="3"/>
    <s v="Barcelona"/>
    <x v="29"/>
    <s v="26_BA_G23"/>
    <x v="179"/>
    <n v="1"/>
    <n v="11"/>
    <n v="-10"/>
    <s v="RGC Hansa"/>
    <s v="11-1"/>
    <n v="11"/>
    <n v="1"/>
    <x v="2"/>
    <s v="Qualifier QF/SF/Medal"/>
    <s v="Loss"/>
    <n v="0"/>
    <m/>
    <n v="0"/>
    <n v="0"/>
  </r>
  <r>
    <x v="3"/>
    <s v="Barcelona"/>
    <x v="9"/>
    <s v="26_BA_G13"/>
    <x v="180"/>
    <n v="11"/>
    <n v="4"/>
    <n v="7"/>
    <s v="RGC Hansa"/>
    <s v="11-4"/>
    <n v="11"/>
    <n v="4"/>
    <x v="3"/>
    <s v="Qualifier QF/SF/Medal"/>
    <s v="Win"/>
    <n v="4.5"/>
    <m/>
    <n v="4.5"/>
    <n v="2.25"/>
  </r>
  <r>
    <x v="3"/>
    <s v="Barcelona"/>
    <x v="9"/>
    <s v="26_BA_G23"/>
    <x v="179"/>
    <n v="11"/>
    <n v="1"/>
    <n v="10"/>
    <s v="RGC Hansa"/>
    <s v="11-1"/>
    <n v="11"/>
    <n v="1"/>
    <x v="2"/>
    <s v="Qualifier QF/SF/Medal"/>
    <s v="Win"/>
    <n v="4.5"/>
    <m/>
    <n v="4.5"/>
    <n v="2.25"/>
  </r>
  <r>
    <x v="3"/>
    <s v="Barcelona"/>
    <x v="9"/>
    <s v="26_BA_G02"/>
    <x v="164"/>
    <n v="14"/>
    <n v="7"/>
    <n v="7"/>
    <s v="Ha. Vi. 2 Bruxelles"/>
    <s v="7-14"/>
    <n v="7"/>
    <n v="14"/>
    <x v="0"/>
    <s v="Qualifier Group Stage"/>
    <s v="Win"/>
    <n v="3"/>
    <m/>
    <n v="3"/>
    <n v="1.5"/>
  </r>
  <r>
    <x v="3"/>
    <s v="Barcelona"/>
    <x v="9"/>
    <s v="26_BA_G05"/>
    <x v="171"/>
    <n v="6"/>
    <n v="3"/>
    <n v="3"/>
    <s v="RGC Hansa"/>
    <s v="6-3"/>
    <n v="6"/>
    <n v="3"/>
    <x v="0"/>
    <s v="Qualifier Group Stage"/>
    <s v="Win"/>
    <n v="3"/>
    <m/>
    <n v="3"/>
    <n v="1.5"/>
  </r>
  <r>
    <x v="3"/>
    <s v="Barcelona"/>
    <x v="9"/>
    <s v="26_BA_G10"/>
    <x v="178"/>
    <n v="10"/>
    <n v="3"/>
    <n v="7"/>
    <s v="RGC Hansa"/>
    <s v="10-3"/>
    <n v="10"/>
    <n v="3"/>
    <x v="0"/>
    <s v="Qualifier Group Stage"/>
    <s v="Win"/>
    <n v="3"/>
    <m/>
    <n v="3"/>
    <n v="1.5"/>
  </r>
  <r>
    <x v="3"/>
    <s v="Barcelona"/>
    <x v="9"/>
    <s v="26_BA_G18"/>
    <x v="135"/>
    <n v="6"/>
    <n v="8"/>
    <n v="-2"/>
    <s v="RGC Hansa"/>
    <s v="6-8"/>
    <n v="6"/>
    <n v="8"/>
    <x v="1"/>
    <s v="Qualifier QF/SF/Medal"/>
    <s v="Loss"/>
    <n v="0"/>
    <m/>
    <n v="0"/>
    <n v="0"/>
  </r>
  <r>
    <x v="3"/>
    <s v="Barcelona"/>
    <x v="22"/>
    <s v="26_BA_G17"/>
    <x v="172"/>
    <n v="16"/>
    <n v="7"/>
    <n v="9"/>
    <s v="Sporting CP"/>
    <s v="16-7"/>
    <n v="16"/>
    <n v="7"/>
    <x v="4"/>
    <s v="Qualifier Placement"/>
    <s v="Win"/>
    <n v="3"/>
    <m/>
    <n v="3"/>
    <n v="1.5"/>
  </r>
  <r>
    <x v="3"/>
    <s v="Barcelona"/>
    <x v="22"/>
    <s v="26_BA_G22"/>
    <x v="181"/>
    <n v="12"/>
    <n v="9"/>
    <n v="3"/>
    <s v="Sporting CP"/>
    <s v="12:9"/>
    <n v="12"/>
    <n v="9"/>
    <x v="4"/>
    <s v="Qualifier Placement"/>
    <s v="Win"/>
    <n v="3"/>
    <m/>
    <n v="3"/>
    <n v="1.5"/>
  </r>
  <r>
    <x v="3"/>
    <s v="Barcelona"/>
    <x v="22"/>
    <s v="26_BA_G03"/>
    <x v="175"/>
    <n v="5"/>
    <n v="6"/>
    <n v="-1"/>
    <s v="Northern Allstars"/>
    <s v="6-5"/>
    <n v="6"/>
    <n v="5"/>
    <x v="0"/>
    <s v="Qualifier Group Stage"/>
    <s v="Loss"/>
    <n v="0"/>
    <m/>
    <n v="0"/>
    <n v="0"/>
  </r>
  <r>
    <x v="3"/>
    <s v="Barcelona"/>
    <x v="22"/>
    <s v="26_BA_G08"/>
    <x v="109"/>
    <n v="7"/>
    <n v="8"/>
    <n v="-1"/>
    <s v="Sporting CP"/>
    <s v="7-8"/>
    <n v="7"/>
    <n v="8"/>
    <x v="0"/>
    <s v="Qualifier Group Stage"/>
    <s v="Loss"/>
    <n v="0"/>
    <m/>
    <n v="0"/>
    <n v="0"/>
  </r>
  <r>
    <x v="3"/>
    <s v="Barcelona"/>
    <x v="22"/>
    <s v="26_BA_G12"/>
    <x v="133"/>
    <n v="8"/>
    <n v="14"/>
    <n v="-6"/>
    <s v="BRUK-BET Termalica Krakow"/>
    <s v="14-8"/>
    <n v="14"/>
    <n v="8"/>
    <x v="0"/>
    <s v="Qualifier Group Stage"/>
    <s v="Loss"/>
    <n v="0"/>
    <m/>
    <n v="0"/>
    <n v="0"/>
  </r>
  <r>
    <x v="3"/>
    <s v="Barcelona"/>
    <x v="22"/>
    <s v="26_BA_G13"/>
    <x v="180"/>
    <n v="4"/>
    <n v="11"/>
    <n v="-7"/>
    <s v="RGC Hansa"/>
    <s v="11-4"/>
    <n v="11"/>
    <n v="4"/>
    <x v="3"/>
    <s v="Qualifier QF/SF/Medal"/>
    <s v="Loss"/>
    <n v="0"/>
    <m/>
    <n v="0"/>
    <n v="0"/>
  </r>
  <r>
    <x v="3"/>
    <s v="Odivelas"/>
    <x v="23"/>
    <s v="26_OV_G10"/>
    <x v="158"/>
    <n v="9"/>
    <n v="1"/>
    <n v="8"/>
    <s v="SSG Blista Marburg"/>
    <s v="9-1"/>
    <n v="9"/>
    <n v="1"/>
    <x v="0"/>
    <s v="Qualifier Group Stage"/>
    <s v="Win"/>
    <n v="3"/>
    <m/>
    <n v="3"/>
    <n v="1.5"/>
  </r>
  <r>
    <x v="3"/>
    <s v="Odivelas"/>
    <x v="23"/>
    <s v="26_OV_G21"/>
    <x v="139"/>
    <n v="11"/>
    <n v="6"/>
    <n v="5"/>
    <s v="SSG Blista Marburg"/>
    <s v="11-6"/>
    <n v="11"/>
    <n v="6"/>
    <x v="4"/>
    <s v="Qualifier Placement"/>
    <s v="Win"/>
    <n v="3"/>
    <m/>
    <n v="3"/>
    <n v="1.5"/>
  </r>
  <r>
    <x v="3"/>
    <s v="Odivelas"/>
    <x v="23"/>
    <s v="26_OV_G02"/>
    <x v="126"/>
    <n v="5"/>
    <n v="6"/>
    <n v="-1"/>
    <s v="ASD Omero Bergamo"/>
    <s v="6-5"/>
    <n v="6"/>
    <n v="5"/>
    <x v="0"/>
    <s v="Qualifier Group Stage"/>
    <s v="Loss"/>
    <n v="0"/>
    <m/>
    <n v="0"/>
    <n v="0"/>
  </r>
  <r>
    <x v="3"/>
    <s v="Odivelas"/>
    <x v="23"/>
    <s v="26_OV_G05"/>
    <x v="154"/>
    <n v="7"/>
    <n v="11"/>
    <n v="-4"/>
    <s v="SSG Blista Marburg"/>
    <s v="7-11"/>
    <n v="7"/>
    <n v="11"/>
    <x v="0"/>
    <s v="Qualifier Group Stage"/>
    <s v="Loss"/>
    <n v="0"/>
    <m/>
    <n v="0"/>
    <n v="0"/>
  </r>
  <r>
    <x v="3"/>
    <s v="Odivelas"/>
    <x v="23"/>
    <s v="26_OV_G14"/>
    <x v="123"/>
    <n v="5"/>
    <n v="9"/>
    <n v="-4"/>
    <s v="ASCND Marseille"/>
    <s v="9-5"/>
    <n v="9"/>
    <n v="5"/>
    <x v="3"/>
    <s v="Qualifier QF/SF/Medal"/>
    <s v="Loss"/>
    <n v="0"/>
    <m/>
    <n v="0"/>
    <n v="0"/>
  </r>
  <r>
    <x v="3"/>
    <s v="Odivelas"/>
    <x v="23"/>
    <s v="26_OV_G17"/>
    <x v="156"/>
    <n v="8"/>
    <n v="9"/>
    <n v="-1"/>
    <s v="FC Porto"/>
    <s v="9-8"/>
    <n v="9"/>
    <n v="8"/>
    <x v="4"/>
    <s v="Qualifier Placement"/>
    <s v="Loss"/>
    <n v="0"/>
    <m/>
    <n v="0"/>
    <n v="0"/>
  </r>
  <r>
    <x v="4"/>
    <m/>
    <x v="30"/>
    <m/>
    <x v="182"/>
    <m/>
    <m/>
    <m/>
    <m/>
    <m/>
    <m/>
    <m/>
    <x v="6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53F708-C696-4E24-9D2D-874E44E150EE}" name="PivotTable1" cacheId="1" applyNumberFormats="0" applyBorderFormats="0" applyFontFormats="0" applyPatternFormats="0" applyAlignmentFormats="0" applyWidthHeightFormats="1" dataCaption="Values" updatedVersion="8" minRefreshableVersion="3" rowGrandTotals="0" itemPrintTitles="1" createdVersion="8" indent="0" outline="1" outlineData="1" multipleFieldFilters="0" rowHeaderCaption="Event">
  <location ref="B4:C37" firstHeaderRow="1" firstDataRow="1" firstDataCol="1" rowPageCount="1" colPageCount="1"/>
  <pivotFields count="19">
    <pivotField axis="axisRow" showAll="0">
      <items count="6">
        <item x="1"/>
        <item x="4"/>
        <item x="0"/>
        <item x="3"/>
        <item x="2"/>
        <item t="default"/>
      </items>
    </pivotField>
    <pivotField showAll="0"/>
    <pivotField axis="axisPage" showAll="0">
      <items count="45">
        <item x="10"/>
        <item m="1" x="32"/>
        <item x="12"/>
        <item x="26"/>
        <item x="1"/>
        <item x="2"/>
        <item x="13"/>
        <item m="1" x="33"/>
        <item x="4"/>
        <item x="21"/>
        <item x="8"/>
        <item m="1" x="37"/>
        <item x="25"/>
        <item x="30"/>
        <item m="1" x="34"/>
        <item x="22"/>
        <item x="19"/>
        <item m="1" x="36"/>
        <item m="1" x="43"/>
        <item x="6"/>
        <item m="1" x="42"/>
        <item m="1" x="38"/>
        <item x="17"/>
        <item x="29"/>
        <item x="0"/>
        <item m="1" x="39"/>
        <item x="24"/>
        <item x="20"/>
        <item x="16"/>
        <item x="28"/>
        <item x="27"/>
        <item m="1" x="35"/>
        <item x="18"/>
        <item m="1" x="41"/>
        <item m="1" x="40"/>
        <item x="5"/>
        <item x="7"/>
        <item x="11"/>
        <item m="1" x="31"/>
        <item x="14"/>
        <item x="15"/>
        <item x="3"/>
        <item x="9"/>
        <item x="23"/>
        <item t="default"/>
      </items>
    </pivotField>
    <pivotField showAll="0"/>
    <pivotField axis="axisRow" showAll="0">
      <items count="215">
        <item x="18"/>
        <item x="107"/>
        <item x="108"/>
        <item x="34"/>
        <item x="111"/>
        <item x="38"/>
        <item x="112"/>
        <item x="39"/>
        <item m="1" x="195"/>
        <item x="115"/>
        <item x="120"/>
        <item x="125"/>
        <item x="122"/>
        <item x="123"/>
        <item x="130"/>
        <item x="40"/>
        <item x="44"/>
        <item x="126"/>
        <item x="113"/>
        <item x="0"/>
        <item x="47"/>
        <item x="51"/>
        <item x="50"/>
        <item x="134"/>
        <item x="4"/>
        <item x="132"/>
        <item x="133"/>
        <item m="1" x="185"/>
        <item m="1" x="190"/>
        <item m="1" x="191"/>
        <item x="121"/>
        <item x="136"/>
        <item x="129"/>
        <item x="141"/>
        <item x="140"/>
        <item m="1" x="199"/>
        <item m="1" x="198"/>
        <item x="145"/>
        <item x="142"/>
        <item x="152"/>
        <item m="1" x="200"/>
        <item x="151"/>
        <item x="36"/>
        <item x="11"/>
        <item x="61"/>
        <item x="7"/>
        <item x="8"/>
        <item x="10"/>
        <item x="128"/>
        <item x="131"/>
        <item x="153"/>
        <item x="155"/>
        <item x="17"/>
        <item x="16"/>
        <item x="14"/>
        <item x="156"/>
        <item x="127"/>
        <item x="137"/>
        <item x="58"/>
        <item x="60"/>
        <item x="65"/>
        <item x="124"/>
        <item x="138"/>
        <item x="157"/>
        <item x="66"/>
        <item x="67"/>
        <item x="72"/>
        <item x="73"/>
        <item x="75"/>
        <item x="116"/>
        <item x="118"/>
        <item x="49"/>
        <item x="77"/>
        <item x="159"/>
        <item x="78"/>
        <item m="1" x="197"/>
        <item m="1" x="192"/>
        <item m="1" x="201"/>
        <item x="79"/>
        <item m="1" x="202"/>
        <item m="1" x="206"/>
        <item x="81"/>
        <item m="1" x="203"/>
        <item m="1" x="207"/>
        <item x="45"/>
        <item x="68"/>
        <item x="86"/>
        <item x="87"/>
        <item x="35"/>
        <item x="89"/>
        <item x="62"/>
        <item x="15"/>
        <item x="63"/>
        <item x="74"/>
        <item m="1" x="204"/>
        <item x="176"/>
        <item x="168"/>
        <item x="26"/>
        <item m="1" x="209"/>
        <item m="1" x="193"/>
        <item x="84"/>
        <item x="91"/>
        <item x="42"/>
        <item x="94"/>
        <item x="93"/>
        <item x="119"/>
        <item x="80"/>
        <item x="160"/>
        <item x="83"/>
        <item x="95"/>
        <item x="5"/>
        <item x="165"/>
        <item x="28"/>
        <item x="173"/>
        <item x="170"/>
        <item x="97"/>
        <item x="43"/>
        <item x="12"/>
        <item x="9"/>
        <item x="85"/>
        <item x="99"/>
        <item x="96"/>
        <item x="29"/>
        <item x="30"/>
        <item x="114"/>
        <item x="46"/>
        <item m="1" x="194"/>
        <item x="146"/>
        <item x="150"/>
        <item m="1" x="205"/>
        <item x="25"/>
        <item x="92"/>
        <item x="169"/>
        <item x="31"/>
        <item x="174"/>
        <item x="52"/>
        <item x="82"/>
        <item x="105"/>
        <item x="110"/>
        <item x="76"/>
        <item x="71"/>
        <item x="103"/>
        <item x="175"/>
        <item x="37"/>
        <item x="6"/>
        <item x="144"/>
        <item x="148"/>
        <item x="64"/>
        <item x="161"/>
        <item m="1" x="208"/>
        <item x="24"/>
        <item x="90"/>
        <item x="32"/>
        <item x="104"/>
        <item x="166"/>
        <item x="177"/>
        <item x="41"/>
        <item x="1"/>
        <item x="2"/>
        <item x="69"/>
        <item x="88"/>
        <item x="98"/>
        <item x="27"/>
        <item x="33"/>
        <item x="106"/>
        <item m="1" x="196"/>
        <item m="1" x="210"/>
        <item m="1" x="211"/>
        <item m="1" x="212"/>
        <item m="1" x="213"/>
        <item x="167"/>
        <item x="109"/>
        <item x="59"/>
        <item x="181"/>
        <item x="172"/>
        <item x="102"/>
        <item x="139"/>
        <item x="154"/>
        <item x="158"/>
        <item x="70"/>
        <item x="100"/>
        <item x="101"/>
        <item x="182"/>
        <item x="117"/>
        <item m="1" x="183"/>
        <item m="1" x="184"/>
        <item x="135"/>
        <item x="3"/>
        <item m="1" x="186"/>
        <item m="1" x="187"/>
        <item m="1" x="188"/>
        <item m="1" x="189"/>
        <item x="143"/>
        <item x="147"/>
        <item x="149"/>
        <item x="13"/>
        <item x="19"/>
        <item x="20"/>
        <item x="21"/>
        <item x="22"/>
        <item x="23"/>
        <item x="162"/>
        <item x="163"/>
        <item x="164"/>
        <item x="171"/>
        <item x="178"/>
        <item x="179"/>
        <item x="180"/>
        <item x="48"/>
        <item x="53"/>
        <item x="54"/>
        <item x="55"/>
        <item x="56"/>
        <item x="5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0"/>
        <item x="3"/>
        <item x="1"/>
        <item x="2"/>
        <item x="6"/>
        <item x="4"/>
        <item x="5"/>
        <item t="default"/>
      </items>
    </pivotField>
    <pivotField showAll="0"/>
    <pivotField showAll="0"/>
    <pivotField dataField="1" numFmtId="2" showAll="0"/>
    <pivotField showAll="0"/>
    <pivotField showAll="0"/>
    <pivotField showAll="0"/>
  </pivotFields>
  <rowFields count="3">
    <field x="0"/>
    <field x="12"/>
    <field x="4"/>
  </rowFields>
  <rowItems count="33">
    <i>
      <x/>
    </i>
    <i r="1">
      <x/>
    </i>
    <i r="2">
      <x v="66"/>
    </i>
    <i r="2">
      <x v="137"/>
    </i>
    <i r="2">
      <x v="153"/>
    </i>
    <i r="1">
      <x v="1"/>
    </i>
    <i r="2">
      <x v="143"/>
    </i>
    <i r="1">
      <x v="2"/>
    </i>
    <i r="2">
      <x v="147"/>
    </i>
    <i r="1">
      <x v="3"/>
    </i>
    <i r="2">
      <x v="151"/>
    </i>
    <i>
      <x v="2"/>
    </i>
    <i r="1">
      <x/>
    </i>
    <i r="2">
      <x v="54"/>
    </i>
    <i r="2">
      <x v="150"/>
    </i>
    <i r="2">
      <x v="152"/>
    </i>
    <i r="2">
      <x v="197"/>
    </i>
    <i r="1">
      <x v="1"/>
    </i>
    <i r="2">
      <x v="144"/>
    </i>
    <i r="1">
      <x v="5"/>
    </i>
    <i r="2">
      <x v="122"/>
    </i>
    <i r="2">
      <x v="133"/>
    </i>
    <i>
      <x v="3"/>
    </i>
    <i r="1">
      <x/>
    </i>
    <i r="2">
      <x v="145"/>
    </i>
    <i r="2">
      <x v="146"/>
    </i>
    <i r="2">
      <x v="201"/>
    </i>
    <i r="1">
      <x v="1"/>
    </i>
    <i r="2">
      <x v="148"/>
    </i>
    <i r="1">
      <x v="2"/>
    </i>
    <i r="2">
      <x v="202"/>
    </i>
    <i r="1">
      <x v="3"/>
    </i>
    <i r="2">
      <x v="134"/>
    </i>
  </rowItems>
  <colItems count="1">
    <i/>
  </colItems>
  <pageFields count="1">
    <pageField fld="2" item="10" hier="-1"/>
  </pageFields>
  <dataFields count="1">
    <dataField name="Ranking Points" fld="15" baseField="11" baseItem="0" numFmtId="2"/>
  </dataFields>
  <formats count="56">
    <format dxfId="196">
      <pivotArea dataOnly="0" labelOnly="1" outline="0" fieldPosition="0">
        <references count="1">
          <reference field="2" count="1">
            <x v="0"/>
          </reference>
        </references>
      </pivotArea>
    </format>
    <format dxfId="195">
      <pivotArea dataOnly="0" labelOnly="1" outline="0" fieldPosition="0">
        <references count="1">
          <reference field="2" count="1">
            <x v="0"/>
          </reference>
        </references>
      </pivotArea>
    </format>
    <format dxfId="194">
      <pivotArea dataOnly="0" labelOnly="1" outline="0" fieldPosition="0">
        <references count="1">
          <reference field="2" count="1">
            <x v="0"/>
          </reference>
        </references>
      </pivotArea>
    </format>
    <format dxfId="193">
      <pivotArea type="all" dataOnly="0" outline="0" fieldPosition="0"/>
    </format>
    <format dxfId="192">
      <pivotArea outline="0" collapsedLevelsAreSubtotals="1" fieldPosition="0"/>
    </format>
    <format dxfId="191">
      <pivotArea field="0" type="button" dataOnly="0" labelOnly="1" outline="0" axis="axisRow" fieldPosition="0"/>
    </format>
    <format dxfId="190">
      <pivotArea dataOnly="0" labelOnly="1" fieldPosition="0">
        <references count="1">
          <reference field="0" count="2">
            <x v="0"/>
            <x v="3"/>
          </reference>
        </references>
      </pivotArea>
    </format>
    <format dxfId="189">
      <pivotArea dataOnly="0" labelOnly="1" fieldPosition="0">
        <references count="2">
          <reference field="0" count="1" selected="0">
            <x v="0"/>
          </reference>
          <reference field="12" count="3">
            <x v="0"/>
            <x v="1"/>
            <x v="5"/>
          </reference>
        </references>
      </pivotArea>
    </format>
    <format dxfId="188">
      <pivotArea dataOnly="0" labelOnly="1" fieldPosition="0">
        <references count="2">
          <reference field="0" count="1" selected="0">
            <x v="3"/>
          </reference>
          <reference field="12" count="4">
            <x v="0"/>
            <x v="1"/>
            <x v="2"/>
            <x v="3"/>
          </reference>
        </references>
      </pivotArea>
    </format>
    <format dxfId="187">
      <pivotArea dataOnly="0" labelOnly="1" fieldPosition="0">
        <references count="3">
          <reference field="0" count="1" selected="0">
            <x v="0"/>
          </reference>
          <reference field="4" count="3">
            <x v="3"/>
            <x v="42"/>
            <x v="88"/>
          </reference>
          <reference field="12" count="1" selected="0">
            <x v="0"/>
          </reference>
        </references>
      </pivotArea>
    </format>
    <format dxfId="186">
      <pivotArea dataOnly="0" labelOnly="1" fieldPosition="0">
        <references count="3">
          <reference field="0" count="1" selected="0">
            <x v="0"/>
          </reference>
          <reference field="4" count="1">
            <x v="143"/>
          </reference>
          <reference field="12" count="1" selected="0">
            <x v="1"/>
          </reference>
        </references>
      </pivotArea>
    </format>
    <format dxfId="185">
      <pivotArea dataOnly="0" labelOnly="1" fieldPosition="0">
        <references count="3">
          <reference field="0" count="1" selected="0">
            <x v="0"/>
          </reference>
          <reference field="4" count="2">
            <x v="5"/>
            <x v="7"/>
          </reference>
          <reference field="12" count="1" selected="0">
            <x v="5"/>
          </reference>
        </references>
      </pivotArea>
    </format>
    <format dxfId="184">
      <pivotArea dataOnly="0" labelOnly="1" fieldPosition="0">
        <references count="3">
          <reference field="0" count="1" selected="0">
            <x v="3"/>
          </reference>
          <reference field="4" count="3">
            <x v="2"/>
            <x v="138"/>
            <x v="171"/>
          </reference>
          <reference field="12" count="1" selected="0">
            <x v="0"/>
          </reference>
        </references>
      </pivotArea>
    </format>
    <format dxfId="183">
      <pivotArea dataOnly="0" labelOnly="1" fieldPosition="0">
        <references count="3">
          <reference field="0" count="1" selected="0">
            <x v="3"/>
          </reference>
          <reference field="4" count="1">
            <x v="18"/>
          </reference>
          <reference field="12" count="1" selected="0">
            <x v="3"/>
          </reference>
        </references>
      </pivotArea>
    </format>
    <format dxfId="182">
      <pivotArea dataOnly="0" labelOnly="1" fieldPosition="0">
        <references count="3">
          <reference field="0" count="1" selected="0">
            <x v="3"/>
          </reference>
          <reference field="4" count="1">
            <x v="4"/>
          </reference>
          <reference field="12" count="1" selected="0">
            <x v="1"/>
          </reference>
        </references>
      </pivotArea>
    </format>
    <format dxfId="181">
      <pivotArea dataOnly="0" labelOnly="1" fieldPosition="0">
        <references count="3">
          <reference field="0" count="1" selected="0">
            <x v="3"/>
          </reference>
          <reference field="4" count="1">
            <x v="6"/>
          </reference>
          <reference field="12" count="1" selected="0">
            <x v="2"/>
          </reference>
        </references>
      </pivotArea>
    </format>
    <format dxfId="180">
      <pivotArea dataOnly="0" labelOnly="1" outline="0" axis="axisValues" fieldPosition="0"/>
    </format>
    <format dxfId="179">
      <pivotArea type="all" dataOnly="0" outline="0" fieldPosition="0"/>
    </format>
    <format dxfId="178">
      <pivotArea outline="0" collapsedLevelsAreSubtotals="1" fieldPosition="0"/>
    </format>
    <format dxfId="177">
      <pivotArea field="0" type="button" dataOnly="0" labelOnly="1" outline="0" axis="axisRow" fieldPosition="0"/>
    </format>
    <format dxfId="176">
      <pivotArea dataOnly="0" labelOnly="1" fieldPosition="0">
        <references count="1">
          <reference field="0" count="3">
            <x v="0"/>
            <x v="2"/>
            <x v="3"/>
          </reference>
        </references>
      </pivotArea>
    </format>
    <format dxfId="175">
      <pivotArea dataOnly="0" labelOnly="1" fieldPosition="0">
        <references count="2">
          <reference field="0" count="1" selected="0">
            <x v="0"/>
          </reference>
          <reference field="12" count="4">
            <x v="0"/>
            <x v="1"/>
            <x v="2"/>
            <x v="3"/>
          </reference>
        </references>
      </pivotArea>
    </format>
    <format dxfId="174">
      <pivotArea dataOnly="0" labelOnly="1" fieldPosition="0">
        <references count="2">
          <reference field="0" count="1" selected="0">
            <x v="3"/>
          </reference>
          <reference field="12" count="4">
            <x v="0"/>
            <x v="1"/>
            <x v="2"/>
            <x v="3"/>
          </reference>
        </references>
      </pivotArea>
    </format>
    <format dxfId="173">
      <pivotArea dataOnly="0" labelOnly="1" fieldPosition="0">
        <references count="2">
          <reference field="0" count="1" selected="0">
            <x v="2"/>
          </reference>
          <reference field="12" count="4">
            <x v="0"/>
            <x v="1"/>
            <x v="2"/>
            <x v="3"/>
          </reference>
        </references>
      </pivotArea>
    </format>
    <format dxfId="172">
      <pivotArea dataOnly="0" labelOnly="1" fieldPosition="0">
        <references count="3">
          <reference field="0" count="1" selected="0">
            <x v="0"/>
          </reference>
          <reference field="4" count="3">
            <x v="104"/>
            <x v="156"/>
            <x v="159"/>
          </reference>
          <reference field="12" count="1" selected="0">
            <x v="0"/>
          </reference>
        </references>
      </pivotArea>
    </format>
    <format dxfId="171">
      <pivotArea dataOnly="0" labelOnly="1" fieldPosition="0">
        <references count="3">
          <reference field="0" count="1" selected="0">
            <x v="0"/>
          </reference>
          <reference field="4" count="1">
            <x v="161"/>
          </reference>
          <reference field="12" count="1" selected="0">
            <x v="3"/>
          </reference>
        </references>
      </pivotArea>
    </format>
    <format dxfId="170">
      <pivotArea dataOnly="0" labelOnly="1" fieldPosition="0">
        <references count="3">
          <reference field="0" count="1" selected="0">
            <x v="0"/>
          </reference>
          <reference field="4" count="1">
            <x v="160"/>
          </reference>
          <reference field="12" count="1" selected="0">
            <x v="1"/>
          </reference>
        </references>
      </pivotArea>
    </format>
    <format dxfId="169">
      <pivotArea dataOnly="0" labelOnly="1" fieldPosition="0">
        <references count="3">
          <reference field="0" count="1" selected="0">
            <x v="0"/>
          </reference>
          <reference field="4" count="1">
            <x v="164"/>
          </reference>
          <reference field="12" count="1" selected="0">
            <x v="2"/>
          </reference>
        </references>
      </pivotArea>
    </format>
    <format dxfId="168">
      <pivotArea dataOnly="0" labelOnly="1" fieldPosition="0">
        <references count="3">
          <reference field="0" count="1" selected="0">
            <x v="3"/>
          </reference>
          <reference field="4" count="3">
            <x v="203"/>
            <x v="204"/>
            <x v="205"/>
          </reference>
          <reference field="12" count="1" selected="0">
            <x v="0"/>
          </reference>
        </references>
      </pivotArea>
    </format>
    <format dxfId="167">
      <pivotArea dataOnly="0" labelOnly="1" fieldPosition="0">
        <references count="3">
          <reference field="0" count="1" selected="0">
            <x v="3"/>
          </reference>
          <reference field="4" count="1">
            <x v="206"/>
          </reference>
          <reference field="12" count="1" selected="0">
            <x v="3"/>
          </reference>
        </references>
      </pivotArea>
    </format>
    <format dxfId="166">
      <pivotArea dataOnly="0" labelOnly="1" fieldPosition="0">
        <references count="3">
          <reference field="0" count="1" selected="0">
            <x v="3"/>
          </reference>
          <reference field="4" count="1">
            <x v="207"/>
          </reference>
          <reference field="12" count="1" selected="0">
            <x v="1"/>
          </reference>
        </references>
      </pivotArea>
    </format>
    <format dxfId="165">
      <pivotArea dataOnly="0" labelOnly="1" fieldPosition="0">
        <references count="3">
          <reference field="0" count="1" selected="0">
            <x v="3"/>
          </reference>
          <reference field="4" count="1">
            <x v="186"/>
          </reference>
          <reference field="12" count="1" selected="0">
            <x v="2"/>
          </reference>
        </references>
      </pivotArea>
    </format>
    <format dxfId="164">
      <pivotArea dataOnly="0" labelOnly="1" fieldPosition="0">
        <references count="3">
          <reference field="0" count="1" selected="0">
            <x v="2"/>
          </reference>
          <reference field="4" count="4">
            <x v="47"/>
            <x v="123"/>
            <x v="157"/>
            <x v="162"/>
          </reference>
          <reference field="12" count="1" selected="0">
            <x v="0"/>
          </reference>
        </references>
      </pivotArea>
    </format>
    <format dxfId="163">
      <pivotArea dataOnly="0" labelOnly="1" fieldPosition="0">
        <references count="3">
          <reference field="0" count="1" selected="0">
            <x v="2"/>
          </reference>
          <reference field="4" count="1">
            <x v="97"/>
          </reference>
          <reference field="12" count="1" selected="0">
            <x v="3"/>
          </reference>
        </references>
      </pivotArea>
    </format>
    <format dxfId="162">
      <pivotArea dataOnly="0" labelOnly="1" fieldPosition="0">
        <references count="3">
          <reference field="0" count="1" selected="0">
            <x v="2"/>
          </reference>
          <reference field="4" count="1">
            <x v="163"/>
          </reference>
          <reference field="12" count="1" selected="0">
            <x v="1"/>
          </reference>
        </references>
      </pivotArea>
    </format>
    <format dxfId="161">
      <pivotArea dataOnly="0" labelOnly="1" fieldPosition="0">
        <references count="3">
          <reference field="0" count="1" selected="0">
            <x v="2"/>
          </reference>
          <reference field="4" count="1">
            <x v="158"/>
          </reference>
          <reference field="12" count="1" selected="0">
            <x v="2"/>
          </reference>
        </references>
      </pivotArea>
    </format>
    <format dxfId="160">
      <pivotArea dataOnly="0" labelOnly="1" outline="0" axis="axisValues" fieldPosition="0"/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0" type="button" dataOnly="0" labelOnly="1" outline="0" axis="axisRow" fieldPosition="0"/>
    </format>
    <format dxfId="156">
      <pivotArea dataOnly="0" labelOnly="1" fieldPosition="0">
        <references count="1">
          <reference field="0" count="3">
            <x v="0"/>
            <x v="2"/>
            <x v="3"/>
          </reference>
        </references>
      </pivotArea>
    </format>
    <format dxfId="155">
      <pivotArea dataOnly="0" labelOnly="1" fieldPosition="0">
        <references count="2">
          <reference field="0" count="1" selected="0">
            <x v="0"/>
          </reference>
          <reference field="12" count="4">
            <x v="0"/>
            <x v="1"/>
            <x v="2"/>
            <x v="3"/>
          </reference>
        </references>
      </pivotArea>
    </format>
    <format dxfId="154">
      <pivotArea dataOnly="0" labelOnly="1" fieldPosition="0">
        <references count="2">
          <reference field="0" count="1" selected="0">
            <x v="2"/>
          </reference>
          <reference field="12" count="3">
            <x v="0"/>
            <x v="1"/>
            <x v="5"/>
          </reference>
        </references>
      </pivotArea>
    </format>
    <format dxfId="153">
      <pivotArea dataOnly="0" labelOnly="1" fieldPosition="0">
        <references count="2">
          <reference field="0" count="1" selected="0">
            <x v="3"/>
          </reference>
          <reference field="12" count="4">
            <x v="0"/>
            <x v="1"/>
            <x v="2"/>
            <x v="3"/>
          </reference>
        </references>
      </pivotArea>
    </format>
    <format dxfId="152">
      <pivotArea dataOnly="0" labelOnly="1" fieldPosition="0">
        <references count="3">
          <reference field="0" count="1" selected="0">
            <x v="0"/>
          </reference>
          <reference field="4" count="3">
            <x v="66"/>
            <x v="137"/>
            <x v="153"/>
          </reference>
          <reference field="12" count="1" selected="0">
            <x v="0"/>
          </reference>
        </references>
      </pivotArea>
    </format>
    <format dxfId="151">
      <pivotArea dataOnly="0" labelOnly="1" fieldPosition="0">
        <references count="3">
          <reference field="0" count="1" selected="0">
            <x v="0"/>
          </reference>
          <reference field="4" count="1">
            <x v="143"/>
          </reference>
          <reference field="12" count="1" selected="0">
            <x v="1"/>
          </reference>
        </references>
      </pivotArea>
    </format>
    <format dxfId="150">
      <pivotArea dataOnly="0" labelOnly="1" fieldPosition="0">
        <references count="3">
          <reference field="0" count="1" selected="0">
            <x v="0"/>
          </reference>
          <reference field="4" count="1">
            <x v="147"/>
          </reference>
          <reference field="12" count="1" selected="0">
            <x v="2"/>
          </reference>
        </references>
      </pivotArea>
    </format>
    <format dxfId="149">
      <pivotArea dataOnly="0" labelOnly="1" fieldPosition="0">
        <references count="3">
          <reference field="0" count="1" selected="0">
            <x v="0"/>
          </reference>
          <reference field="4" count="1">
            <x v="151"/>
          </reference>
          <reference field="12" count="1" selected="0">
            <x v="3"/>
          </reference>
        </references>
      </pivotArea>
    </format>
    <format dxfId="148">
      <pivotArea dataOnly="0" labelOnly="1" fieldPosition="0">
        <references count="3">
          <reference field="0" count="1" selected="0">
            <x v="2"/>
          </reference>
          <reference field="4" count="4">
            <x v="54"/>
            <x v="150"/>
            <x v="152"/>
            <x v="197"/>
          </reference>
          <reference field="12" count="1" selected="0">
            <x v="0"/>
          </reference>
        </references>
      </pivotArea>
    </format>
    <format dxfId="147">
      <pivotArea dataOnly="0" labelOnly="1" fieldPosition="0">
        <references count="3">
          <reference field="0" count="1" selected="0">
            <x v="2"/>
          </reference>
          <reference field="4" count="1">
            <x v="144"/>
          </reference>
          <reference field="12" count="1" selected="0">
            <x v="1"/>
          </reference>
        </references>
      </pivotArea>
    </format>
    <format dxfId="146">
      <pivotArea dataOnly="0" labelOnly="1" fieldPosition="0">
        <references count="3">
          <reference field="0" count="1" selected="0">
            <x v="2"/>
          </reference>
          <reference field="4" count="2">
            <x v="122"/>
            <x v="133"/>
          </reference>
          <reference field="12" count="1" selected="0">
            <x v="5"/>
          </reference>
        </references>
      </pivotArea>
    </format>
    <format dxfId="145">
      <pivotArea dataOnly="0" labelOnly="1" fieldPosition="0">
        <references count="3">
          <reference field="0" count="1" selected="0">
            <x v="3"/>
          </reference>
          <reference field="4" count="3">
            <x v="145"/>
            <x v="146"/>
            <x v="201"/>
          </reference>
          <reference field="12" count="1" selected="0">
            <x v="0"/>
          </reference>
        </references>
      </pivotArea>
    </format>
    <format dxfId="144">
      <pivotArea dataOnly="0" labelOnly="1" fieldPosition="0">
        <references count="3">
          <reference field="0" count="1" selected="0">
            <x v="3"/>
          </reference>
          <reference field="4" count="1">
            <x v="148"/>
          </reference>
          <reference field="12" count="1" selected="0">
            <x v="1"/>
          </reference>
        </references>
      </pivotArea>
    </format>
    <format dxfId="143">
      <pivotArea dataOnly="0" labelOnly="1" fieldPosition="0">
        <references count="3">
          <reference field="0" count="1" selected="0">
            <x v="3"/>
          </reference>
          <reference field="4" count="1">
            <x v="202"/>
          </reference>
          <reference field="12" count="1" selected="0">
            <x v="2"/>
          </reference>
        </references>
      </pivotArea>
    </format>
    <format dxfId="142">
      <pivotArea dataOnly="0" labelOnly="1" fieldPosition="0">
        <references count="3">
          <reference field="0" count="1" selected="0">
            <x v="3"/>
          </reference>
          <reference field="4" count="1">
            <x v="134"/>
          </reference>
          <reference field="12" count="1" selected="0">
            <x v="3"/>
          </reference>
        </references>
      </pivotArea>
    </format>
    <format dxfId="14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F067E8-707F-4FB8-977C-38403426F040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B5:E35" firstHeaderRow="0" firstDataRow="1" firstDataCol="1" rowPageCount="2" colPageCount="1"/>
  <pivotFields count="19">
    <pivotField axis="axisPage" showAll="0">
      <items count="5">
        <item x="2"/>
        <item x="1"/>
        <item x="3"/>
        <item x="0"/>
        <item t="default"/>
      </items>
    </pivotField>
    <pivotField axis="axisPage" showAll="0">
      <items count="9">
        <item x="0"/>
        <item x="7"/>
        <item x="5"/>
        <item x="2"/>
        <item x="3"/>
        <item x="1"/>
        <item x="6"/>
        <item x="4"/>
        <item t="default"/>
      </items>
    </pivotField>
    <pivotField axis="axisRow" showAll="0" sortType="ascending">
      <items count="39">
        <item x="0"/>
        <item x="1"/>
        <item x="2"/>
        <item x="3"/>
        <item m="1" x="33"/>
        <item x="4"/>
        <item m="1" x="30"/>
        <item x="5"/>
        <item x="6"/>
        <item x="7"/>
        <item x="8"/>
        <item x="9"/>
        <item x="10"/>
        <item x="11"/>
        <item x="12"/>
        <item m="1" x="34"/>
        <item m="1" x="32"/>
        <item x="13"/>
        <item x="14"/>
        <item m="1" x="31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m="1" x="35"/>
        <item x="28"/>
        <item x="29"/>
        <item m="1" x="36"/>
        <item m="1" x="37"/>
        <item t="default"/>
      </items>
    </pivotField>
    <pivotField showAll="0"/>
    <pivotField showAll="0"/>
    <pivotField dataField="1" showAll="0"/>
    <pivotField dataFiel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30">
    <i>
      <x/>
    </i>
    <i>
      <x v="1"/>
    </i>
    <i>
      <x v="2"/>
    </i>
    <i>
      <x v="3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7"/>
    </i>
    <i>
      <x v="18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4"/>
    </i>
    <i>
      <x v="35"/>
    </i>
  </rowItems>
  <colFields count="1">
    <field x="-2"/>
  </colFields>
  <colItems count="3">
    <i>
      <x/>
    </i>
    <i i="1">
      <x v="1"/>
    </i>
    <i i="2">
      <x v="2"/>
    </i>
  </colItems>
  <pageFields count="2">
    <pageField fld="0" hier="-1"/>
    <pageField fld="1" hier="-1"/>
  </pageFields>
  <dataFields count="3">
    <dataField name="Sum of Scored" fld="5" baseField="0" baseItem="0"/>
    <dataField name="Sum of Let In" fld="6" baseField="0" baseItem="0"/>
    <dataField name="Sum of Goal Difference" fld="7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CF0AFC-92D0-402C-AE97-376C98187A1A}" name="Enhanced_2027_Rankings" displayName="Enhanced_2027_Rankings" ref="B38:J68" totalsRowShown="0" headerRowDxfId="204">
  <autoFilter ref="B38:J68" xr:uid="{3CCF0AFC-92D0-402C-AE97-376C98187A1A}"/>
  <tableColumns count="9">
    <tableColumn id="1" xr3:uid="{181B6928-CA62-41CB-8734-A6C9B0072824}" name="Ranking" dataDxfId="203">
      <calculatedColumnFormula>IF($C3="","",$B3)</calculatedColumnFormula>
    </tableColumn>
    <tableColumn id="2" xr3:uid="{36A3033B-339B-49AD-8A9D-E912278D24CE}" name="Team" dataDxfId="202">
      <calculatedColumnFormula>IF($C3="","",$C3)</calculatedColumnFormula>
    </tableColumn>
    <tableColumn id="3" xr3:uid="{3051A34F-6E87-4C95-9722-006FFD355B4E}" name="Games Played" dataDxfId="201">
      <calculatedColumnFormula>IF($C3="","",$D3)</calculatedColumnFormula>
    </tableColumn>
    <tableColumn id="4" xr3:uid="{5C6D3168-C9B5-4A47-8A19-5BFB10F379EB}" name="Goals Scored" dataDxfId="200">
      <calculatedColumnFormula>IF($C3="","",$E3)</calculatedColumnFormula>
    </tableColumn>
    <tableColumn id="5" xr3:uid="{6AE0DDC5-66E0-4CC3-AB8B-C1D9175211C5}" name="Goals Conceded" dataDxfId="199">
      <calculatedColumnFormula>IF($C3="","",$F3)</calculatedColumnFormula>
    </tableColumn>
    <tableColumn id="6" xr3:uid="{D188092F-CCD3-4AEC-AA50-DEB7779CF87C}" name="Goal Difference." dataDxfId="198">
      <calculatedColumnFormula>IF($C3="","",$G3)</calculatedColumnFormula>
    </tableColumn>
    <tableColumn id="7" xr3:uid="{E38C3C94-2736-4CBD-BD48-0F35E33DEB00}" name="Average Goal Difference per Game" dataDxfId="197">
      <calculatedColumnFormula>IF($C3="","",IFERROR($G3/$D3,0))</calculatedColumnFormula>
    </tableColumn>
    <tableColumn id="8" xr3:uid="{1A0D3F4C-4AB1-47BD-B33C-809F38735003}" name="2027 Season Ranking Points" dataDxfId="112">
      <calculatedColumnFormula>IF($C3="","",$H3)</calculatedColumnFormula>
    </tableColumn>
    <tableColumn id="9" xr3:uid="{A70F9194-D00D-4230-AABB-1B17CC269F69}" name="Sum of 2027 Ranking Sort Value" dataDxfId="113">
      <calculatedColumnFormula>IF($C3="","",$I3)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4DB126-50D6-49AD-A171-AA9D20A5AEED}" name="MasterDataTbl" displayName="MasterDataTbl" ref="A2:U355" totalsRowShown="0" headerRowDxfId="140" headerRowBorderDxfId="139" tableBorderDxfId="138">
  <autoFilter ref="A2:U355" xr:uid="{C44DB126-50D6-49AD-A171-AA9D20A5AEED}"/>
  <sortState xmlns:xlrd2="http://schemas.microsoft.com/office/spreadsheetml/2017/richdata2" ref="A3:U355">
    <sortCondition ref="D2:D355"/>
  </sortState>
  <tableColumns count="21">
    <tableColumn id="1" xr3:uid="{B1C1D0AC-BCEB-492D-BCB8-DF2D9AF2C432}" name="Event" dataDxfId="137"/>
    <tableColumn id="2" xr3:uid="{EE0CEA2C-941A-4384-940D-1D4F21C182C4}" name="Location" dataDxfId="136"/>
    <tableColumn id="3" xr3:uid="{4734ADC3-C6E3-4083-B11B-2B2B2E105955}" name="Team" dataDxfId="135"/>
    <tableColumn id="4" xr3:uid="{9512F615-81D8-4E89-ACCB-7506AFC2DF68}" name="Match ID" dataDxfId="134"/>
    <tableColumn id="5" xr3:uid="{A300D846-9735-4383-82AF-4ED7E2944F5D}" name="Match Result" dataDxfId="133"/>
    <tableColumn id="6" xr3:uid="{0B5233FE-0302-4EF5-AC55-F29A947C4A1D}" name="Goals Scored" dataDxfId="132">
      <calculatedColumnFormula>IF($I3="","",IF(TRIM(SUBSTITUTE($C3,CHAR(160)," "))=TRIM(SUBSTITUTE($I3,CHAR(160)," ")),$K3,$L3))</calculatedColumnFormula>
    </tableColumn>
    <tableColumn id="7" xr3:uid="{26A50AA9-B109-4D23-900D-C7DA6FAC5B0D}" name="Goals Conceded" dataDxfId="131">
      <calculatedColumnFormula>IF($I3="","",IF(TRIM(SUBSTITUTE($C3,CHAR(160)," "))=TRIM(SUBSTITUTE($I3,CHAR(160)," ")),$L3,$K3))</calculatedColumnFormula>
    </tableColumn>
    <tableColumn id="8" xr3:uid="{F13AB9AA-34F2-4BE5-A491-EE352F81A398}" name="Goal Difference" dataDxfId="130">
      <calculatedColumnFormula>F3-G3</calculatedColumnFormula>
    </tableColumn>
    <tableColumn id="9" xr3:uid="{18508CCC-4FC5-4E6F-9500-229816710BCE}" name="1st Team" dataDxfId="129">
      <calculatedColumnFormula>TRIM(LEFT(E3,FIND(" – ",E3)-1))</calculatedColumnFormula>
    </tableColumn>
    <tableColumn id="10" xr3:uid="{405C4C5B-E18F-455F-A61D-5ED669C26FFC}" name="Score" dataDxfId="128">
      <calculatedColumnFormula array="1">TRIM(RIGHT(E3,LEN(E3)-LOOKUP(2,1/(MID(E3,ROW($1:$200),1)=" "),ROW($1:$200))))</calculatedColumnFormula>
    </tableColumn>
    <tableColumn id="11" xr3:uid="{DFA62641-9066-4595-AD3A-D5094A34262F}" name="1st Goal Number" dataDxfId="127">
      <calculatedColumnFormula>VALUE(LEFT(J3,FIND("-",SUBSTITUTE(J3,":","-"))-1))</calculatedColumnFormula>
    </tableColumn>
    <tableColumn id="12" xr3:uid="{76E380BF-B3B6-4468-81A9-7415AC3792B0}" name="2nd Goal Number" dataDxfId="126">
      <calculatedColumnFormula>VALUE(RIGHT(SUBSTITUTE(J3,":","-"),LEN(SUBSTITUTE(J3,":","-"))-FIND("-",SUBSTITUTE(J3,":","-"))))</calculatedColumnFormula>
    </tableColumn>
    <tableColumn id="13" xr3:uid="{FDB498DF-ECFD-43EE-A26D-7E18135E405C}" name="Game for Average GD?" dataDxfId="125">
      <calculatedColumnFormula>IF(OR(O3="",ISNUMBER(IFERROR(SEARCH("special",O3),""))),0,1)</calculatedColumnFormula>
    </tableColumn>
    <tableColumn id="14" xr3:uid="{DB1F9BBC-804C-4A11-B7D5-56B80D1DDA8F}" name="Event Stage" dataDxfId="124"/>
    <tableColumn id="15" xr3:uid="{A62D08BC-B9C0-4073-AE78-83808D49D182}" name="Match Type" dataDxfId="123"/>
    <tableColumn id="16" xr3:uid="{31D829C1-CAF0-44DB-AA94-639C7A9FF461}" name="Result" dataDxfId="122"/>
    <tableColumn id="17" xr3:uid="{9F405A15-22D5-4D21-BA92-30DA8AA3D2BC}" name="Points" dataDxfId="121">
      <calculatedColumnFormula>IF(OR(O3="",P3=""),"",SUMIFS('1. Points System'!$E$3:$E$24,'1. Points System'!$C$3:$C$24,O3,'1. Points System'!$D$3:$D$24,P3))</calculatedColumnFormula>
    </tableColumn>
    <tableColumn id="18" xr3:uid="{BF810149-8C80-43EA-BD25-3A25E2E84D84}" name="2025 Total Points" dataDxfId="120"/>
    <tableColumn id="19" xr3:uid="{D4B26874-F398-4306-AFC1-00826A5614A5}" name="2026 Total Points" dataDxfId="119">
      <calculatedColumnFormula>Q3</calculatedColumnFormula>
    </tableColumn>
    <tableColumn id="20" xr3:uid="{D62DF862-1BBD-4E6C-BCB3-6662219BE707}" name="2027 Total Points" dataDxfId="118">
      <calculatedColumnFormula>S3/2</calculatedColumnFormula>
    </tableColumn>
    <tableColumn id="21" xr3:uid="{2D96759F-1021-47B9-AEB6-CAB592C67D4A}" name="2027 Ranking Sort Value" dataDxfId="117">
      <calculatedColumnFormula>S3+(H3/1000)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54" dT="2026-05-05T22:16:06.85" personId="{8E3F57F9-E79C-4F31-A766-1420244998D8}" id="{6C6B7BFB-F154-4F84-AF26-E15967CFBEAE}">
    <text xml:space="preserve">3 extra points allocated for coming 2nd as only group stages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0" dT="2026-05-07T15:13:09.38" personId="{8E3F57F9-E79C-4F31-A766-1420244998D8}" id="{62C697C8-63CF-47A2-A2A9-667629E9E72B}">
    <text xml:space="preserve">Step 1
Right click any number in:
2027 Season Ranking Points column
Choose:
Sort
→ More Sort Options
Choose:
Descending (Z to A) by:
Sum of 2027 Season Ranking Points
Press:
More Options
Make sure:
AutoSort is ON 
Press OK.
That gives you the primary sort.
Step 2: add the tiebreaker sort
This is the annoying Excel bit:
PivotTables do NOT naturally support true multi-column sorts very well.
So the BEST solution is actually this:
BEST PRACTICAL SOLUTION
Create a helper column in your source data called something like:
Ranking Sort Value
Formula:
=[@[2027 Season Ranking Points]]+([@[Goal Difference]]/1000)
Example:
29.25 points + GD 45
becomes: 
29.295 
while:
29.25 points + GD 19
becomes: 
29.269 
So the points remain dominant, but goal difference becomes the tiebreaker automatically.
Then:
Use THAT field in the PivotTable instead of the raw ranking points for sorting purposes.
You can still DISPLAY the original ranking points column.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6B470-F15F-4EFA-B68D-D94E8AA3EE68}">
  <sheetPr codeName="Sheet1">
    <tabColor theme="1"/>
  </sheetPr>
  <dimension ref="B2:E29"/>
  <sheetViews>
    <sheetView showGridLines="0" zoomScale="110" zoomScaleNormal="110" workbookViewId="0">
      <selection activeCell="C6" sqref="C6"/>
    </sheetView>
  </sheetViews>
  <sheetFormatPr defaultRowHeight="15" x14ac:dyDescent="0.25"/>
  <cols>
    <col min="1" max="1" width="8.7109375" customWidth="1"/>
    <col min="2" max="2" width="17.5703125" bestFit="1" customWidth="1"/>
    <col min="3" max="3" width="54.140625" customWidth="1"/>
    <col min="4" max="4" width="6.85546875" bestFit="1" customWidth="1"/>
    <col min="5" max="5" width="12.42578125" style="20" customWidth="1"/>
    <col min="7" max="7" width="38.5703125" bestFit="1" customWidth="1"/>
  </cols>
  <sheetData>
    <row r="2" spans="2:5" ht="31.5" x14ac:dyDescent="0.25">
      <c r="B2" s="34" t="s">
        <v>458</v>
      </c>
      <c r="C2" s="34" t="s">
        <v>23</v>
      </c>
      <c r="D2" s="34" t="s">
        <v>24</v>
      </c>
      <c r="E2" s="34" t="s">
        <v>459</v>
      </c>
    </row>
    <row r="3" spans="2:5" ht="17.100000000000001" customHeight="1" x14ac:dyDescent="0.25">
      <c r="B3" s="72" t="s">
        <v>456</v>
      </c>
      <c r="C3" s="36" t="s">
        <v>22</v>
      </c>
      <c r="D3" s="5" t="s">
        <v>10</v>
      </c>
      <c r="E3" s="38">
        <v>3</v>
      </c>
    </row>
    <row r="4" spans="2:5" ht="17.100000000000001" customHeight="1" x14ac:dyDescent="0.25">
      <c r="B4" s="72" t="s">
        <v>456</v>
      </c>
      <c r="C4" s="36" t="s">
        <v>22</v>
      </c>
      <c r="D4" s="5" t="s">
        <v>17</v>
      </c>
      <c r="E4" s="38">
        <v>1</v>
      </c>
    </row>
    <row r="5" spans="2:5" ht="17.100000000000001" customHeight="1" x14ac:dyDescent="0.25">
      <c r="B5" s="72" t="s">
        <v>456</v>
      </c>
      <c r="C5" s="36" t="s">
        <v>22</v>
      </c>
      <c r="D5" s="5" t="s">
        <v>11</v>
      </c>
      <c r="E5" s="38">
        <v>0</v>
      </c>
    </row>
    <row r="6" spans="2:5" ht="17.100000000000001" customHeight="1" x14ac:dyDescent="0.25">
      <c r="B6" s="72" t="s">
        <v>456</v>
      </c>
      <c r="C6" s="36" t="s">
        <v>20</v>
      </c>
      <c r="D6" s="5" t="s">
        <v>10</v>
      </c>
      <c r="E6" s="38">
        <v>3</v>
      </c>
    </row>
    <row r="7" spans="2:5" ht="17.100000000000001" customHeight="1" x14ac:dyDescent="0.25">
      <c r="B7" s="72" t="s">
        <v>456</v>
      </c>
      <c r="C7" s="36" t="s">
        <v>20</v>
      </c>
      <c r="D7" s="5" t="s">
        <v>11</v>
      </c>
      <c r="E7" s="38">
        <v>0</v>
      </c>
    </row>
    <row r="8" spans="2:5" ht="17.100000000000001" customHeight="1" x14ac:dyDescent="0.25">
      <c r="B8" s="72" t="s">
        <v>456</v>
      </c>
      <c r="C8" s="36" t="s">
        <v>26</v>
      </c>
      <c r="D8" s="5" t="s">
        <v>10</v>
      </c>
      <c r="E8" s="38">
        <v>2</v>
      </c>
    </row>
    <row r="9" spans="2:5" ht="17.100000000000001" customHeight="1" x14ac:dyDescent="0.25">
      <c r="B9" s="72" t="s">
        <v>456</v>
      </c>
      <c r="C9" s="36" t="s">
        <v>26</v>
      </c>
      <c r="D9" s="5" t="s">
        <v>11</v>
      </c>
      <c r="E9" s="38">
        <v>1</v>
      </c>
    </row>
    <row r="10" spans="2:5" ht="17.100000000000001" customHeight="1" x14ac:dyDescent="0.25">
      <c r="B10" s="72" t="s">
        <v>456</v>
      </c>
      <c r="C10" s="36" t="s">
        <v>50</v>
      </c>
      <c r="D10" s="5" t="s">
        <v>10</v>
      </c>
      <c r="E10" s="38">
        <v>4.5</v>
      </c>
    </row>
    <row r="11" spans="2:5" ht="17.100000000000001" customHeight="1" x14ac:dyDescent="0.25">
      <c r="B11" s="72" t="s">
        <v>456</v>
      </c>
      <c r="C11" s="36" t="s">
        <v>50</v>
      </c>
      <c r="D11" s="5" t="s">
        <v>11</v>
      </c>
      <c r="E11" s="38">
        <v>0</v>
      </c>
    </row>
    <row r="12" spans="2:5" ht="17.100000000000001" customHeight="1" x14ac:dyDescent="0.25">
      <c r="B12" s="72" t="s">
        <v>456</v>
      </c>
      <c r="C12" s="36" t="s">
        <v>51</v>
      </c>
      <c r="D12" s="5" t="s">
        <v>10</v>
      </c>
      <c r="E12" s="38">
        <v>3</v>
      </c>
    </row>
    <row r="13" spans="2:5" ht="17.100000000000001" customHeight="1" x14ac:dyDescent="0.25">
      <c r="B13" s="72" t="s">
        <v>456</v>
      </c>
      <c r="C13" s="36" t="s">
        <v>51</v>
      </c>
      <c r="D13" s="5" t="s">
        <v>11</v>
      </c>
      <c r="E13" s="38">
        <v>1.5</v>
      </c>
    </row>
    <row r="14" spans="2:5" ht="17.100000000000001" customHeight="1" x14ac:dyDescent="0.25">
      <c r="B14" s="73" t="s">
        <v>457</v>
      </c>
      <c r="C14" s="37" t="s">
        <v>21</v>
      </c>
      <c r="D14" s="5" t="s">
        <v>10</v>
      </c>
      <c r="E14" s="39">
        <v>4.5</v>
      </c>
    </row>
    <row r="15" spans="2:5" ht="17.100000000000001" customHeight="1" x14ac:dyDescent="0.25">
      <c r="B15" s="73" t="s">
        <v>457</v>
      </c>
      <c r="C15" s="37" t="s">
        <v>21</v>
      </c>
      <c r="D15" s="5" t="s">
        <v>17</v>
      </c>
      <c r="E15" s="39">
        <v>1.5</v>
      </c>
    </row>
    <row r="16" spans="2:5" ht="17.100000000000001" customHeight="1" x14ac:dyDescent="0.25">
      <c r="B16" s="73" t="s">
        <v>457</v>
      </c>
      <c r="C16" s="37" t="s">
        <v>21</v>
      </c>
      <c r="D16" s="5" t="s">
        <v>11</v>
      </c>
      <c r="E16" s="39">
        <v>0</v>
      </c>
    </row>
    <row r="17" spans="2:5" ht="17.100000000000001" customHeight="1" x14ac:dyDescent="0.25">
      <c r="B17" s="73" t="s">
        <v>457</v>
      </c>
      <c r="C17" s="37" t="s">
        <v>19</v>
      </c>
      <c r="D17" s="5" t="s">
        <v>10</v>
      </c>
      <c r="E17" s="39">
        <v>4.5</v>
      </c>
    </row>
    <row r="18" spans="2:5" ht="17.100000000000001" customHeight="1" x14ac:dyDescent="0.25">
      <c r="B18" s="73" t="s">
        <v>457</v>
      </c>
      <c r="C18" s="37" t="s">
        <v>19</v>
      </c>
      <c r="D18" s="5" t="s">
        <v>11</v>
      </c>
      <c r="E18" s="39">
        <v>0</v>
      </c>
    </row>
    <row r="19" spans="2:5" ht="17.100000000000001" customHeight="1" x14ac:dyDescent="0.25">
      <c r="B19" s="73" t="s">
        <v>457</v>
      </c>
      <c r="C19" s="37" t="s">
        <v>27</v>
      </c>
      <c r="D19" s="5" t="s">
        <v>10</v>
      </c>
      <c r="E19" s="39">
        <v>3</v>
      </c>
    </row>
    <row r="20" spans="2:5" ht="17.100000000000001" customHeight="1" x14ac:dyDescent="0.25">
      <c r="B20" s="73" t="s">
        <v>457</v>
      </c>
      <c r="C20" s="37" t="s">
        <v>27</v>
      </c>
      <c r="D20" s="5" t="s">
        <v>11</v>
      </c>
      <c r="E20" s="39">
        <v>1.5</v>
      </c>
    </row>
    <row r="21" spans="2:5" ht="17.100000000000001" customHeight="1" x14ac:dyDescent="0.25">
      <c r="B21" s="73" t="s">
        <v>457</v>
      </c>
      <c r="C21" s="37" t="s">
        <v>28</v>
      </c>
      <c r="D21" s="5" t="s">
        <v>10</v>
      </c>
      <c r="E21" s="39">
        <v>6</v>
      </c>
    </row>
    <row r="22" spans="2:5" ht="17.100000000000001" customHeight="1" x14ac:dyDescent="0.25">
      <c r="B22" s="73" t="s">
        <v>457</v>
      </c>
      <c r="C22" s="37" t="s">
        <v>28</v>
      </c>
      <c r="D22" s="5" t="s">
        <v>11</v>
      </c>
      <c r="E22" s="39">
        <v>0</v>
      </c>
    </row>
    <row r="23" spans="2:5" ht="17.100000000000001" customHeight="1" x14ac:dyDescent="0.25">
      <c r="B23" s="73" t="s">
        <v>457</v>
      </c>
      <c r="C23" s="37" t="s">
        <v>52</v>
      </c>
      <c r="D23" s="5" t="s">
        <v>10</v>
      </c>
      <c r="E23" s="39">
        <v>4</v>
      </c>
    </row>
    <row r="24" spans="2:5" ht="17.100000000000001" customHeight="1" x14ac:dyDescent="0.25">
      <c r="B24" s="73" t="s">
        <v>457</v>
      </c>
      <c r="C24" s="37" t="s">
        <v>52</v>
      </c>
      <c r="D24" s="5" t="s">
        <v>11</v>
      </c>
      <c r="E24" s="39">
        <v>2</v>
      </c>
    </row>
    <row r="25" spans="2:5" ht="17.100000000000001" customHeight="1" x14ac:dyDescent="0.25">
      <c r="B25" s="74" t="s">
        <v>368</v>
      </c>
      <c r="C25" s="5" t="s">
        <v>451</v>
      </c>
      <c r="D25" s="33"/>
      <c r="E25" s="40">
        <v>4.5</v>
      </c>
    </row>
    <row r="26" spans="2:5" ht="17.100000000000001" customHeight="1" x14ac:dyDescent="0.25">
      <c r="B26" s="74" t="s">
        <v>368</v>
      </c>
      <c r="C26" s="5" t="s">
        <v>452</v>
      </c>
      <c r="D26" s="33"/>
      <c r="E26" s="40">
        <v>3</v>
      </c>
    </row>
    <row r="27" spans="2:5" ht="17.100000000000001" customHeight="1" x14ac:dyDescent="0.25">
      <c r="B27" s="74" t="s">
        <v>368</v>
      </c>
      <c r="C27" s="5" t="s">
        <v>453</v>
      </c>
      <c r="D27" s="33"/>
      <c r="E27" s="40">
        <v>1.5</v>
      </c>
    </row>
    <row r="28" spans="2:5" ht="17.100000000000001" customHeight="1" x14ac:dyDescent="0.25">
      <c r="B28" s="74" t="s">
        <v>368</v>
      </c>
      <c r="C28" s="3" t="s">
        <v>454</v>
      </c>
      <c r="D28" s="33"/>
      <c r="E28" s="40">
        <v>15</v>
      </c>
    </row>
    <row r="29" spans="2:5" ht="17.100000000000001" customHeight="1" x14ac:dyDescent="0.25">
      <c r="B29" s="74" t="s">
        <v>368</v>
      </c>
      <c r="C29" s="3" t="s">
        <v>455</v>
      </c>
      <c r="D29" s="33"/>
      <c r="E29" s="40">
        <v>7.5</v>
      </c>
    </row>
  </sheetData>
  <sheetProtection algorithmName="SHA-512" hashValue="hRzqRQDUT1QoHLTU1+en4rZKZY3A0Cr4ORbk2tzVS4Nc/LzgdQct1uPnzPfjE5PbU3eYT2RDdROzEhE6dopOfQ==" saltValue="0mDe0a7FhlddongkhL+0xA==" spinCount="100000" sheet="1" objects="1" scenarios="1"/>
  <conditionalFormatting sqref="D3:D24">
    <cfRule type="cellIs" dxfId="116" priority="1" operator="equal">
      <formula>"Draw"</formula>
    </cfRule>
    <cfRule type="cellIs" dxfId="115" priority="2" operator="equal">
      <formula>"Win"</formula>
    </cfRule>
    <cfRule type="cellIs" dxfId="114" priority="3" operator="equal">
      <formula>"Loss"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CF6064-F111-43AD-9FA1-6B9B436DFB2D}">
          <x14:formula1>
            <xm:f>'Drop Down Lists'!$B$2:$B$11</xm:f>
          </x14:formula1>
          <xm:sqref>C3:C24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6689F-BF73-42EF-9941-6C96AC7FA437}">
  <sheetPr codeName="Sheet2">
    <tabColor rgb="FFFF0000"/>
  </sheetPr>
  <dimension ref="B1:O69"/>
  <sheetViews>
    <sheetView showGridLines="0" tabSelected="1" topLeftCell="A37" zoomScale="90" zoomScaleNormal="90" workbookViewId="0">
      <selection activeCell="F80" sqref="F80"/>
    </sheetView>
  </sheetViews>
  <sheetFormatPr defaultRowHeight="18.75" x14ac:dyDescent="0.3"/>
  <cols>
    <col min="2" max="2" width="12.85546875" style="83" bestFit="1" customWidth="1"/>
    <col min="3" max="3" width="34" style="79" bestFit="1" customWidth="1"/>
    <col min="4" max="5" width="14.42578125" style="62" bestFit="1" customWidth="1"/>
    <col min="6" max="6" width="18.140625" style="62" bestFit="1" customWidth="1"/>
    <col min="7" max="7" width="19.140625" style="62" bestFit="1" customWidth="1"/>
    <col min="8" max="8" width="30.28515625" style="63" bestFit="1" customWidth="1"/>
    <col min="9" max="9" width="29.42578125" style="75" bestFit="1" customWidth="1"/>
    <col min="10" max="10" width="31.140625" hidden="1" customWidth="1"/>
    <col min="15" max="15" width="9.42578125" customWidth="1"/>
  </cols>
  <sheetData>
    <row r="1" spans="2:15" ht="5.0999999999999996" hidden="1" customHeight="1" x14ac:dyDescent="0.3"/>
    <row r="2" spans="2:15" hidden="1" x14ac:dyDescent="0.25">
      <c r="B2" s="91" t="s">
        <v>268</v>
      </c>
      <c r="C2" s="92" t="s">
        <v>35</v>
      </c>
      <c r="D2" s="92" t="s">
        <v>466</v>
      </c>
      <c r="E2" s="92" t="s">
        <v>463</v>
      </c>
      <c r="F2" s="92" t="s">
        <v>464</v>
      </c>
      <c r="G2" s="92" t="s">
        <v>462</v>
      </c>
      <c r="H2" s="92" t="s">
        <v>370</v>
      </c>
      <c r="I2" s="92" t="s">
        <v>449</v>
      </c>
    </row>
    <row r="3" spans="2:15" hidden="1" x14ac:dyDescent="0.25">
      <c r="B3" s="84" cm="1">
        <f t="array" ref="B3:I32">_xlfn.LET(
    _xlpm.teams, _xlfn._xlws.SORT(_xlfn.UNIQUE(_xlfn._xlws.FILTER(MasterDataTbl[Team], MasterDataTbl[2026 Total Points]&lt;&gt;""))),
    _xlpm.gp, SUMIFS(MasterDataTbl[Game for Average GD?], MasterDataTbl[Team], _xlpm.teams, MasterDataTbl[2026 Total Points], "&lt;&gt;"),
    _xlpm.gs, SUMIFS(MasterDataTbl[Goals Scored], MasterDataTbl[Team], _xlpm.teams, MasterDataTbl[2026 Total Points], "&lt;&gt;", MasterDataTbl[Game for Average GD?], 1),
    _xlpm.gc, SUMIFS(MasterDataTbl[Goals Conceded], MasterDataTbl[Team], _xlpm.teams, MasterDataTbl[2026 Total Points], "&lt;&gt;", MasterDataTbl[Game for Average GD?], 1),
    _xlpm.gd, _xlpm.gs-_xlpm.gc,
    _xlpm.pts, SUMIFS(MasterDataTbl[2026 Total Points], MasterDataTbl[Team], _xlpm.teams, MasterDataTbl[2026 Total Points], "&lt;&gt;"),
    _xlpm.avgGd, IFERROR(_xlpm.gd/_xlpm.gp,0),
    _xlpm.sortVal, _xlpm.pts + (_xlpm.avgGd/1000),
    _xlpm.sorted, _xlfn.SORTBY(_xlfn.HSTACK(_xlpm.teams,_xlpm.gp,_xlpm.gs,_xlpm.gc,_xlpm.gd,_xlpm.pts,_xlpm.sortVal), _xlpm.pts, -1, _xlpm.avgGd, -1, _xlpm.teams, 1),
    _xlfn.HSTACK(_xlfn.SEQUENCE(ROWS(_xlpm.sorted)), _xlpm.sorted)
  )</f>
        <v>1</v>
      </c>
      <c r="C3" t="str">
        <v>RGC Hansa</v>
      </c>
      <c r="D3">
        <v>19</v>
      </c>
      <c r="E3">
        <v>180</v>
      </c>
      <c r="F3">
        <v>96</v>
      </c>
      <c r="G3">
        <v>84</v>
      </c>
      <c r="H3">
        <v>39.5</v>
      </c>
      <c r="I3">
        <v>39.504421052631578</v>
      </c>
      <c r="O3" s="7"/>
    </row>
    <row r="4" spans="2:15" hidden="1" x14ac:dyDescent="0.25">
      <c r="B4" s="84">
        <v>2</v>
      </c>
      <c r="C4" t="str">
        <v>Old Power</v>
      </c>
      <c r="D4">
        <v>19</v>
      </c>
      <c r="E4">
        <v>190</v>
      </c>
      <c r="F4">
        <v>132</v>
      </c>
      <c r="G4">
        <v>58</v>
      </c>
      <c r="H4">
        <v>38.25</v>
      </c>
      <c r="I4">
        <v>38.253052631578946</v>
      </c>
      <c r="O4" s="7"/>
    </row>
    <row r="5" spans="2:15" hidden="1" x14ac:dyDescent="0.25">
      <c r="B5" s="84">
        <v>3</v>
      </c>
      <c r="C5" t="str">
        <v>BRUK-BET Termalica Krakow</v>
      </c>
      <c r="D5">
        <v>19</v>
      </c>
      <c r="E5">
        <v>196</v>
      </c>
      <c r="F5">
        <v>140</v>
      </c>
      <c r="G5">
        <v>56</v>
      </c>
      <c r="H5">
        <v>35.75</v>
      </c>
      <c r="I5">
        <v>35.752947368421054</v>
      </c>
      <c r="O5" s="7"/>
    </row>
    <row r="6" spans="2:15" hidden="1" x14ac:dyDescent="0.25">
      <c r="B6" s="84">
        <v>4</v>
      </c>
      <c r="C6" t="str">
        <v>Nilüfer Buges</v>
      </c>
      <c r="D6">
        <v>19</v>
      </c>
      <c r="E6">
        <v>152</v>
      </c>
      <c r="F6">
        <v>107</v>
      </c>
      <c r="G6">
        <v>45</v>
      </c>
      <c r="H6">
        <v>29.25</v>
      </c>
      <c r="I6">
        <v>29.252368421052633</v>
      </c>
      <c r="O6" s="7"/>
    </row>
    <row r="7" spans="2:15" hidden="1" x14ac:dyDescent="0.25">
      <c r="B7" s="84">
        <v>5</v>
      </c>
      <c r="C7" t="str">
        <v>GC Nikšić</v>
      </c>
      <c r="D7">
        <v>19</v>
      </c>
      <c r="E7">
        <v>167</v>
      </c>
      <c r="F7">
        <v>148</v>
      </c>
      <c r="G7">
        <v>19</v>
      </c>
      <c r="H7">
        <v>29</v>
      </c>
      <c r="I7">
        <v>29.001000000000001</v>
      </c>
      <c r="O7" s="7"/>
    </row>
    <row r="8" spans="2:15" hidden="1" x14ac:dyDescent="0.25">
      <c r="B8" s="84">
        <v>6</v>
      </c>
      <c r="C8" t="str">
        <v>Aarhus Goalball</v>
      </c>
      <c r="D8">
        <v>12</v>
      </c>
      <c r="E8">
        <v>89</v>
      </c>
      <c r="F8">
        <v>75</v>
      </c>
      <c r="G8">
        <v>14</v>
      </c>
      <c r="H8">
        <v>27</v>
      </c>
      <c r="I8">
        <v>27.001166666666666</v>
      </c>
      <c r="O8" s="7"/>
    </row>
    <row r="9" spans="2:15" hidden="1" x14ac:dyDescent="0.25">
      <c r="B9" s="84">
        <v>7</v>
      </c>
      <c r="C9" t="str">
        <v>Ha. Vi. 2 Bruxelles</v>
      </c>
      <c r="D9">
        <v>19</v>
      </c>
      <c r="E9">
        <v>164</v>
      </c>
      <c r="F9">
        <v>143</v>
      </c>
      <c r="G9">
        <v>21</v>
      </c>
      <c r="H9">
        <v>26.75</v>
      </c>
      <c r="I9">
        <v>26.751105263157896</v>
      </c>
      <c r="O9" s="7"/>
    </row>
    <row r="10" spans="2:15" hidden="1" x14ac:dyDescent="0.25">
      <c r="B10" s="84">
        <v>8</v>
      </c>
      <c r="C10" t="str">
        <v>FSBU Gothenburg</v>
      </c>
      <c r="D10">
        <v>12</v>
      </c>
      <c r="E10">
        <v>78</v>
      </c>
      <c r="F10">
        <v>82</v>
      </c>
      <c r="G10">
        <v>-4</v>
      </c>
      <c r="H10">
        <v>21</v>
      </c>
      <c r="I10">
        <v>20.999666666666666</v>
      </c>
      <c r="O10" s="7"/>
    </row>
    <row r="11" spans="2:15" hidden="1" x14ac:dyDescent="0.25">
      <c r="B11" s="84">
        <v>9</v>
      </c>
      <c r="C11" t="str">
        <v>FC Porto</v>
      </c>
      <c r="D11">
        <v>11</v>
      </c>
      <c r="E11">
        <v>77</v>
      </c>
      <c r="F11">
        <v>82</v>
      </c>
      <c r="G11">
        <v>-5</v>
      </c>
      <c r="H11">
        <v>19.75</v>
      </c>
      <c r="I11">
        <v>19.749545454545455</v>
      </c>
      <c r="O11" s="7"/>
    </row>
    <row r="12" spans="2:15" hidden="1" x14ac:dyDescent="0.25">
      <c r="B12" s="84">
        <v>10</v>
      </c>
      <c r="C12" t="str">
        <v>CA Cultural</v>
      </c>
      <c r="D12">
        <v>6</v>
      </c>
      <c r="E12">
        <v>50</v>
      </c>
      <c r="F12">
        <v>22</v>
      </c>
      <c r="G12">
        <v>28</v>
      </c>
      <c r="H12">
        <v>18</v>
      </c>
      <c r="I12">
        <v>18.004666666666665</v>
      </c>
      <c r="O12" s="7"/>
    </row>
    <row r="13" spans="2:15" hidden="1" x14ac:dyDescent="0.25">
      <c r="B13" s="84">
        <v>11</v>
      </c>
      <c r="C13" t="str">
        <v>Fen Tigers</v>
      </c>
      <c r="D13">
        <v>12</v>
      </c>
      <c r="E13">
        <v>72</v>
      </c>
      <c r="F13">
        <v>79</v>
      </c>
      <c r="G13">
        <v>-7</v>
      </c>
      <c r="H13">
        <v>16.75</v>
      </c>
      <c r="I13">
        <v>16.749416666666665</v>
      </c>
      <c r="O13" s="7"/>
    </row>
    <row r="14" spans="2:15" hidden="1" x14ac:dyDescent="0.25">
      <c r="B14" s="84">
        <v>12</v>
      </c>
      <c r="C14" t="str">
        <v>CSAVH Lyon</v>
      </c>
      <c r="D14">
        <v>13</v>
      </c>
      <c r="E14">
        <v>92</v>
      </c>
      <c r="F14">
        <v>103</v>
      </c>
      <c r="G14">
        <v>-11</v>
      </c>
      <c r="H14">
        <v>15.75</v>
      </c>
      <c r="I14">
        <v>15.749153846153845</v>
      </c>
      <c r="O14" s="7"/>
    </row>
    <row r="15" spans="2:15" hidden="1" x14ac:dyDescent="0.25">
      <c r="B15" s="84">
        <v>13</v>
      </c>
      <c r="C15" t="str">
        <v>Cankaya</v>
      </c>
      <c r="D15">
        <v>6</v>
      </c>
      <c r="E15">
        <v>58</v>
      </c>
      <c r="F15">
        <v>34</v>
      </c>
      <c r="G15">
        <v>24</v>
      </c>
      <c r="H15">
        <v>15</v>
      </c>
      <c r="I15">
        <v>15.004</v>
      </c>
      <c r="O15" s="7"/>
    </row>
    <row r="16" spans="2:15" hidden="1" x14ac:dyDescent="0.25">
      <c r="B16" s="84">
        <v>14</v>
      </c>
      <c r="C16" t="str">
        <v>Füchse Berlin</v>
      </c>
      <c r="D16">
        <v>6</v>
      </c>
      <c r="E16">
        <v>21</v>
      </c>
      <c r="F16">
        <v>70</v>
      </c>
      <c r="G16">
        <v>-49</v>
      </c>
      <c r="H16">
        <v>15</v>
      </c>
      <c r="I16">
        <v>14.991833333333334</v>
      </c>
      <c r="O16" s="7"/>
    </row>
    <row r="17" spans="2:15" hidden="1" x14ac:dyDescent="0.25">
      <c r="B17" s="84">
        <v>15</v>
      </c>
      <c r="C17" t="str">
        <v>NGA Lions</v>
      </c>
      <c r="D17">
        <v>13</v>
      </c>
      <c r="E17">
        <v>100</v>
      </c>
      <c r="F17">
        <v>74</v>
      </c>
      <c r="G17">
        <v>26</v>
      </c>
      <c r="H17">
        <v>14.25</v>
      </c>
      <c r="I17">
        <v>14.252000000000001</v>
      </c>
      <c r="O17" s="7"/>
    </row>
    <row r="18" spans="2:15" hidden="1" x14ac:dyDescent="0.25">
      <c r="B18" s="84">
        <v>16</v>
      </c>
      <c r="C18" t="str">
        <v>Aisti Sport</v>
      </c>
      <c r="D18">
        <v>6</v>
      </c>
      <c r="E18">
        <v>47</v>
      </c>
      <c r="F18">
        <v>27</v>
      </c>
      <c r="G18">
        <v>20</v>
      </c>
      <c r="H18">
        <v>12</v>
      </c>
      <c r="I18">
        <v>12.003333333333334</v>
      </c>
      <c r="O18" s="7"/>
    </row>
    <row r="19" spans="2:15" hidden="1" x14ac:dyDescent="0.25">
      <c r="B19" s="84">
        <v>17</v>
      </c>
      <c r="C19" t="str">
        <v>ASD Omero Bergamo</v>
      </c>
      <c r="D19">
        <v>12</v>
      </c>
      <c r="E19">
        <v>68</v>
      </c>
      <c r="F19">
        <v>94</v>
      </c>
      <c r="G19">
        <v>-26</v>
      </c>
      <c r="H19">
        <v>11.25</v>
      </c>
      <c r="I19">
        <v>11.247833333333332</v>
      </c>
      <c r="O19" s="7"/>
    </row>
    <row r="20" spans="2:15" hidden="1" x14ac:dyDescent="0.25">
      <c r="B20" s="84">
        <v>18</v>
      </c>
      <c r="C20" t="str">
        <v>Näpäjä</v>
      </c>
      <c r="D20">
        <v>17</v>
      </c>
      <c r="E20">
        <v>78</v>
      </c>
      <c r="F20">
        <v>109</v>
      </c>
      <c r="G20">
        <v>-31</v>
      </c>
      <c r="H20">
        <v>11</v>
      </c>
      <c r="I20">
        <v>10.998176470588236</v>
      </c>
      <c r="O20" s="7"/>
    </row>
    <row r="21" spans="2:15" hidden="1" x14ac:dyDescent="0.25">
      <c r="B21" s="84">
        <v>19</v>
      </c>
      <c r="C21" t="str">
        <v>Sporting CP</v>
      </c>
      <c r="D21">
        <v>12</v>
      </c>
      <c r="E21">
        <v>106</v>
      </c>
      <c r="F21">
        <v>95</v>
      </c>
      <c r="G21">
        <v>11</v>
      </c>
      <c r="H21">
        <v>10.5</v>
      </c>
      <c r="I21">
        <v>10.500916666666667</v>
      </c>
      <c r="O21" s="7"/>
    </row>
    <row r="22" spans="2:15" hidden="1" x14ac:dyDescent="0.25">
      <c r="B22" s="84">
        <v>20</v>
      </c>
      <c r="C22" t="str">
        <v>ONCE Catalunya</v>
      </c>
      <c r="D22">
        <v>6</v>
      </c>
      <c r="E22">
        <v>37</v>
      </c>
      <c r="F22">
        <v>41</v>
      </c>
      <c r="G22">
        <v>-4</v>
      </c>
      <c r="H22">
        <v>10.5</v>
      </c>
      <c r="I22">
        <v>10.499333333333333</v>
      </c>
      <c r="O22" s="7"/>
    </row>
    <row r="23" spans="2:15" hidden="1" x14ac:dyDescent="0.25">
      <c r="B23" s="84">
        <v>21</v>
      </c>
      <c r="C23" t="str">
        <v>SSG Blista Marburg</v>
      </c>
      <c r="D23">
        <v>12</v>
      </c>
      <c r="E23">
        <v>87</v>
      </c>
      <c r="F23">
        <v>90</v>
      </c>
      <c r="G23">
        <v>-3</v>
      </c>
      <c r="H23">
        <v>10.25</v>
      </c>
      <c r="I23">
        <v>10.249750000000001</v>
      </c>
      <c r="O23" s="7"/>
    </row>
    <row r="24" spans="2:15" hidden="1" x14ac:dyDescent="0.25">
      <c r="B24" s="84">
        <v>22</v>
      </c>
      <c r="C24" t="str">
        <v>Northern Allstars</v>
      </c>
      <c r="D24">
        <v>12</v>
      </c>
      <c r="E24">
        <v>78</v>
      </c>
      <c r="F24">
        <v>89</v>
      </c>
      <c r="G24">
        <v>-11</v>
      </c>
      <c r="H24">
        <v>10</v>
      </c>
      <c r="I24">
        <v>9.9990833333333331</v>
      </c>
      <c r="O24" s="7"/>
    </row>
    <row r="25" spans="2:15" hidden="1" x14ac:dyDescent="0.25">
      <c r="B25" s="84">
        <v>23</v>
      </c>
      <c r="C25" t="str">
        <v>BSI Copenhagen</v>
      </c>
      <c r="D25">
        <v>12</v>
      </c>
      <c r="E25">
        <v>87</v>
      </c>
      <c r="F25">
        <v>102</v>
      </c>
      <c r="G25">
        <v>-15</v>
      </c>
      <c r="H25">
        <v>7.5</v>
      </c>
      <c r="I25">
        <v>7.4987500000000002</v>
      </c>
      <c r="O25" s="7"/>
    </row>
    <row r="26" spans="2:15" hidden="1" x14ac:dyDescent="0.25">
      <c r="B26" s="84">
        <v>24</v>
      </c>
      <c r="C26" t="str">
        <v>ASCND Marseille</v>
      </c>
      <c r="D26">
        <v>6</v>
      </c>
      <c r="E26">
        <v>48</v>
      </c>
      <c r="F26">
        <v>59</v>
      </c>
      <c r="G26">
        <v>-11</v>
      </c>
      <c r="H26">
        <v>7.5</v>
      </c>
      <c r="I26">
        <v>7.4981666666666671</v>
      </c>
      <c r="O26" s="7"/>
    </row>
    <row r="27" spans="2:15" hidden="1" x14ac:dyDescent="0.25">
      <c r="B27" s="84">
        <v>25</v>
      </c>
      <c r="C27" t="str">
        <v>Kleio Thessaloniki</v>
      </c>
      <c r="D27">
        <v>12</v>
      </c>
      <c r="E27">
        <v>60</v>
      </c>
      <c r="F27">
        <v>110</v>
      </c>
      <c r="G27">
        <v>-50</v>
      </c>
      <c r="H27">
        <v>5.5</v>
      </c>
      <c r="I27">
        <v>5.4958333333333336</v>
      </c>
      <c r="O27" s="7"/>
    </row>
    <row r="28" spans="2:15" hidden="1" x14ac:dyDescent="0.25">
      <c r="B28" s="84">
        <v>26</v>
      </c>
      <c r="C28" t="str">
        <v>IFAS Stockholm</v>
      </c>
      <c r="D28">
        <v>6</v>
      </c>
      <c r="E28">
        <v>44</v>
      </c>
      <c r="F28">
        <v>34</v>
      </c>
      <c r="G28">
        <v>10</v>
      </c>
      <c r="H28">
        <v>4.5</v>
      </c>
      <c r="I28">
        <v>4.5016666666666669</v>
      </c>
      <c r="O28" s="7"/>
    </row>
    <row r="29" spans="2:15" hidden="1" x14ac:dyDescent="0.25">
      <c r="B29" s="84">
        <v>27</v>
      </c>
      <c r="C29" t="str">
        <v>Invasport Ukraine</v>
      </c>
      <c r="D29">
        <v>6</v>
      </c>
      <c r="E29">
        <v>36</v>
      </c>
      <c r="F29">
        <v>33</v>
      </c>
      <c r="G29">
        <v>3</v>
      </c>
      <c r="H29">
        <v>4.5</v>
      </c>
      <c r="I29">
        <v>4.5004999999999997</v>
      </c>
      <c r="O29" s="7"/>
    </row>
    <row r="30" spans="2:15" hidden="1" x14ac:dyDescent="0.25">
      <c r="B30" s="84">
        <v>28</v>
      </c>
      <c r="C30" t="str">
        <v>GC Nais</v>
      </c>
      <c r="D30">
        <v>12</v>
      </c>
      <c r="E30">
        <v>61</v>
      </c>
      <c r="F30">
        <v>139</v>
      </c>
      <c r="G30">
        <v>-78</v>
      </c>
      <c r="H30">
        <v>4</v>
      </c>
      <c r="I30">
        <v>3.9935</v>
      </c>
      <c r="O30" s="7"/>
    </row>
    <row r="31" spans="2:15" hidden="1" x14ac:dyDescent="0.25">
      <c r="B31" s="84">
        <v>29</v>
      </c>
      <c r="C31" t="str">
        <v>GC Perun</v>
      </c>
      <c r="D31">
        <v>6</v>
      </c>
      <c r="E31">
        <v>20</v>
      </c>
      <c r="F31">
        <v>75</v>
      </c>
      <c r="G31">
        <v>-55</v>
      </c>
      <c r="H31">
        <v>0</v>
      </c>
      <c r="I31">
        <v>-9.1666666666666667E-3</v>
      </c>
      <c r="O31" s="7"/>
    </row>
    <row r="32" spans="2:15" hidden="1" x14ac:dyDescent="0.25">
      <c r="B32" s="84">
        <v>30</v>
      </c>
      <c r="C32" t="str">
        <v>Club Fenix</v>
      </c>
      <c r="D32">
        <v>6</v>
      </c>
      <c r="E32">
        <v>18</v>
      </c>
      <c r="F32">
        <v>76</v>
      </c>
      <c r="G32">
        <v>-58</v>
      </c>
      <c r="H32">
        <v>0</v>
      </c>
      <c r="I32">
        <v>-9.6666666666666654E-3</v>
      </c>
      <c r="O32" s="7"/>
    </row>
    <row r="33" spans="2:15" hidden="1" x14ac:dyDescent="0.3">
      <c r="B33" s="84"/>
      <c r="C33" s="80"/>
      <c r="D33" s="64"/>
      <c r="E33" s="64"/>
      <c r="F33" s="64"/>
      <c r="G33" s="64"/>
      <c r="H33" s="65"/>
      <c r="I33" s="76"/>
      <c r="O33" s="7"/>
    </row>
    <row r="34" spans="2:15" hidden="1" x14ac:dyDescent="0.3">
      <c r="B34" s="84"/>
      <c r="C34" s="80"/>
      <c r="D34" s="64"/>
      <c r="E34" s="64"/>
      <c r="F34" s="64"/>
      <c r="G34" s="64"/>
      <c r="H34" s="65"/>
      <c r="I34" s="76"/>
      <c r="O34" s="7"/>
    </row>
    <row r="35" spans="2:15" hidden="1" x14ac:dyDescent="0.3">
      <c r="B35" s="84"/>
      <c r="C35" s="80"/>
      <c r="D35" s="64"/>
      <c r="E35" s="64"/>
      <c r="F35" s="64"/>
      <c r="G35" s="64"/>
      <c r="H35" s="65"/>
      <c r="I35" s="76"/>
      <c r="O35" s="7"/>
    </row>
    <row r="36" spans="2:15" hidden="1" x14ac:dyDescent="0.3">
      <c r="B36" s="84"/>
      <c r="C36" s="80"/>
      <c r="D36" s="64"/>
      <c r="E36" s="64"/>
      <c r="F36" s="64"/>
      <c r="G36" s="64"/>
      <c r="H36" s="65"/>
      <c r="I36" s="76"/>
      <c r="O36" s="7"/>
    </row>
    <row r="38" spans="2:15" ht="37.5" x14ac:dyDescent="0.25">
      <c r="B38" s="70" t="s">
        <v>268</v>
      </c>
      <c r="C38" s="70" t="s">
        <v>35</v>
      </c>
      <c r="D38" s="71" t="s">
        <v>466</v>
      </c>
      <c r="E38" s="71" t="s">
        <v>460</v>
      </c>
      <c r="F38" s="71" t="s">
        <v>461</v>
      </c>
      <c r="G38" s="71" t="s">
        <v>462</v>
      </c>
      <c r="H38" s="71" t="s">
        <v>467</v>
      </c>
      <c r="I38" s="71" t="s">
        <v>370</v>
      </c>
      <c r="J38" s="42" t="s">
        <v>449</v>
      </c>
    </row>
    <row r="39" spans="2:15" x14ac:dyDescent="0.3">
      <c r="B39" s="85">
        <f t="shared" ref="B39:B68" si="0">IF($C3="","",$B3)</f>
        <v>1</v>
      </c>
      <c r="C39" s="80" t="str">
        <f t="shared" ref="C39:C68" si="1">IF($C3="","",$C3)</f>
        <v>RGC Hansa</v>
      </c>
      <c r="D39" s="64">
        <f t="shared" ref="D39:D68" si="2">IF($C3="","",$D3)</f>
        <v>19</v>
      </c>
      <c r="E39" s="87">
        <f t="shared" ref="E39:E68" si="3">IF($C3="","",$E3)</f>
        <v>180</v>
      </c>
      <c r="F39" s="87">
        <f t="shared" ref="F39:F68" si="4">IF($C3="","",$F3)</f>
        <v>96</v>
      </c>
      <c r="G39" s="87">
        <f t="shared" ref="G39:G68" si="5">IF($C3="","",$G3)</f>
        <v>84</v>
      </c>
      <c r="H39" s="89">
        <f t="shared" ref="H39:H68" si="6">IF($C3="","",IFERROR($G3/$D3,0))</f>
        <v>4.4210526315789478</v>
      </c>
      <c r="I39" s="76">
        <f t="shared" ref="I39:I68" si="7">IF($C3="","",$H3)</f>
        <v>39.5</v>
      </c>
      <c r="J39" s="41">
        <f t="shared" ref="J39:J68" si="8">IF($C3="","",$I3)</f>
        <v>39.504421052631578</v>
      </c>
    </row>
    <row r="40" spans="2:15" x14ac:dyDescent="0.3">
      <c r="B40" s="86">
        <f t="shared" si="0"/>
        <v>2</v>
      </c>
      <c r="C40" s="81" t="str">
        <f t="shared" si="1"/>
        <v>Old Power</v>
      </c>
      <c r="D40" s="66">
        <f t="shared" si="2"/>
        <v>19</v>
      </c>
      <c r="E40" s="88">
        <f t="shared" si="3"/>
        <v>190</v>
      </c>
      <c r="F40" s="88">
        <f t="shared" si="4"/>
        <v>132</v>
      </c>
      <c r="G40" s="88">
        <f t="shared" si="5"/>
        <v>58</v>
      </c>
      <c r="H40" s="90">
        <f t="shared" si="6"/>
        <v>3.0526315789473686</v>
      </c>
      <c r="I40" s="77">
        <f t="shared" si="7"/>
        <v>38.25</v>
      </c>
      <c r="J40" s="41">
        <f t="shared" si="8"/>
        <v>38.253052631578946</v>
      </c>
    </row>
    <row r="41" spans="2:15" x14ac:dyDescent="0.3">
      <c r="B41" s="85">
        <f t="shared" si="0"/>
        <v>3</v>
      </c>
      <c r="C41" s="80" t="str">
        <f t="shared" si="1"/>
        <v>BRUK-BET Termalica Krakow</v>
      </c>
      <c r="D41" s="64">
        <f t="shared" si="2"/>
        <v>19</v>
      </c>
      <c r="E41" s="87">
        <f t="shared" si="3"/>
        <v>196</v>
      </c>
      <c r="F41" s="87">
        <f t="shared" si="4"/>
        <v>140</v>
      </c>
      <c r="G41" s="87">
        <f t="shared" si="5"/>
        <v>56</v>
      </c>
      <c r="H41" s="89">
        <f t="shared" si="6"/>
        <v>2.9473684210526314</v>
      </c>
      <c r="I41" s="76">
        <f t="shared" si="7"/>
        <v>35.75</v>
      </c>
      <c r="J41" s="41">
        <f t="shared" si="8"/>
        <v>35.752947368421054</v>
      </c>
    </row>
    <row r="42" spans="2:15" x14ac:dyDescent="0.3">
      <c r="B42" s="86">
        <f t="shared" si="0"/>
        <v>4</v>
      </c>
      <c r="C42" s="81" t="str">
        <f t="shared" si="1"/>
        <v>Nilüfer Buges</v>
      </c>
      <c r="D42" s="66">
        <f t="shared" si="2"/>
        <v>19</v>
      </c>
      <c r="E42" s="88">
        <f t="shared" si="3"/>
        <v>152</v>
      </c>
      <c r="F42" s="88">
        <f t="shared" si="4"/>
        <v>107</v>
      </c>
      <c r="G42" s="88">
        <f t="shared" si="5"/>
        <v>45</v>
      </c>
      <c r="H42" s="90">
        <f t="shared" si="6"/>
        <v>2.3684210526315788</v>
      </c>
      <c r="I42" s="77">
        <f t="shared" si="7"/>
        <v>29.25</v>
      </c>
      <c r="J42" s="41">
        <f t="shared" si="8"/>
        <v>29.252368421052633</v>
      </c>
    </row>
    <row r="43" spans="2:15" x14ac:dyDescent="0.3">
      <c r="B43" s="85">
        <f t="shared" si="0"/>
        <v>5</v>
      </c>
      <c r="C43" s="80" t="str">
        <f t="shared" si="1"/>
        <v>GC Nikšić</v>
      </c>
      <c r="D43" s="64">
        <f t="shared" si="2"/>
        <v>19</v>
      </c>
      <c r="E43" s="87">
        <f t="shared" si="3"/>
        <v>167</v>
      </c>
      <c r="F43" s="87">
        <f t="shared" si="4"/>
        <v>148</v>
      </c>
      <c r="G43" s="87">
        <f t="shared" si="5"/>
        <v>19</v>
      </c>
      <c r="H43" s="89">
        <f t="shared" si="6"/>
        <v>1</v>
      </c>
      <c r="I43" s="76">
        <f t="shared" si="7"/>
        <v>29</v>
      </c>
      <c r="J43" s="41">
        <f t="shared" si="8"/>
        <v>29.001000000000001</v>
      </c>
    </row>
    <row r="44" spans="2:15" x14ac:dyDescent="0.3">
      <c r="B44" s="86">
        <f t="shared" si="0"/>
        <v>6</v>
      </c>
      <c r="C44" s="81" t="str">
        <f t="shared" si="1"/>
        <v>Aarhus Goalball</v>
      </c>
      <c r="D44" s="66">
        <f t="shared" si="2"/>
        <v>12</v>
      </c>
      <c r="E44" s="88">
        <f t="shared" si="3"/>
        <v>89</v>
      </c>
      <c r="F44" s="88">
        <f t="shared" si="4"/>
        <v>75</v>
      </c>
      <c r="G44" s="88">
        <f t="shared" si="5"/>
        <v>14</v>
      </c>
      <c r="H44" s="90">
        <f t="shared" si="6"/>
        <v>1.1666666666666667</v>
      </c>
      <c r="I44" s="77">
        <f t="shared" si="7"/>
        <v>27</v>
      </c>
      <c r="J44" s="41">
        <f t="shared" si="8"/>
        <v>27.001166666666666</v>
      </c>
    </row>
    <row r="45" spans="2:15" x14ac:dyDescent="0.3">
      <c r="B45" s="85">
        <f t="shared" si="0"/>
        <v>7</v>
      </c>
      <c r="C45" s="80" t="str">
        <f t="shared" si="1"/>
        <v>Ha. Vi. 2 Bruxelles</v>
      </c>
      <c r="D45" s="64">
        <f t="shared" si="2"/>
        <v>19</v>
      </c>
      <c r="E45" s="87">
        <f t="shared" si="3"/>
        <v>164</v>
      </c>
      <c r="F45" s="87">
        <f t="shared" si="4"/>
        <v>143</v>
      </c>
      <c r="G45" s="87">
        <f t="shared" si="5"/>
        <v>21</v>
      </c>
      <c r="H45" s="89">
        <f t="shared" si="6"/>
        <v>1.1052631578947369</v>
      </c>
      <c r="I45" s="76">
        <f t="shared" si="7"/>
        <v>26.75</v>
      </c>
      <c r="J45" s="41">
        <f t="shared" si="8"/>
        <v>26.751105263157896</v>
      </c>
    </row>
    <row r="46" spans="2:15" x14ac:dyDescent="0.3">
      <c r="B46" s="86">
        <f t="shared" si="0"/>
        <v>8</v>
      </c>
      <c r="C46" s="81" t="str">
        <f t="shared" si="1"/>
        <v>FSBU Gothenburg</v>
      </c>
      <c r="D46" s="66">
        <f t="shared" si="2"/>
        <v>12</v>
      </c>
      <c r="E46" s="88">
        <f t="shared" si="3"/>
        <v>78</v>
      </c>
      <c r="F46" s="88">
        <f t="shared" si="4"/>
        <v>82</v>
      </c>
      <c r="G46" s="88">
        <f t="shared" si="5"/>
        <v>-4</v>
      </c>
      <c r="H46" s="90">
        <f t="shared" si="6"/>
        <v>-0.33333333333333331</v>
      </c>
      <c r="I46" s="77">
        <f t="shared" si="7"/>
        <v>21</v>
      </c>
      <c r="J46" s="41">
        <f t="shared" si="8"/>
        <v>20.999666666666666</v>
      </c>
    </row>
    <row r="47" spans="2:15" x14ac:dyDescent="0.3">
      <c r="B47" s="85">
        <f t="shared" si="0"/>
        <v>9</v>
      </c>
      <c r="C47" s="80" t="str">
        <f t="shared" si="1"/>
        <v>FC Porto</v>
      </c>
      <c r="D47" s="64">
        <f t="shared" si="2"/>
        <v>11</v>
      </c>
      <c r="E47" s="87">
        <f t="shared" si="3"/>
        <v>77</v>
      </c>
      <c r="F47" s="87">
        <f t="shared" si="4"/>
        <v>82</v>
      </c>
      <c r="G47" s="87">
        <f t="shared" si="5"/>
        <v>-5</v>
      </c>
      <c r="H47" s="89">
        <f t="shared" si="6"/>
        <v>-0.45454545454545453</v>
      </c>
      <c r="I47" s="76">
        <f t="shared" si="7"/>
        <v>19.75</v>
      </c>
      <c r="J47" s="41">
        <f t="shared" si="8"/>
        <v>19.749545454545455</v>
      </c>
    </row>
    <row r="48" spans="2:15" x14ac:dyDescent="0.3">
      <c r="B48" s="86">
        <f t="shared" si="0"/>
        <v>10</v>
      </c>
      <c r="C48" s="81" t="str">
        <f t="shared" si="1"/>
        <v>CA Cultural</v>
      </c>
      <c r="D48" s="66">
        <f t="shared" si="2"/>
        <v>6</v>
      </c>
      <c r="E48" s="88">
        <f t="shared" si="3"/>
        <v>50</v>
      </c>
      <c r="F48" s="88">
        <f t="shared" si="4"/>
        <v>22</v>
      </c>
      <c r="G48" s="88">
        <f t="shared" si="5"/>
        <v>28</v>
      </c>
      <c r="H48" s="90">
        <f t="shared" si="6"/>
        <v>4.666666666666667</v>
      </c>
      <c r="I48" s="77">
        <f t="shared" si="7"/>
        <v>18</v>
      </c>
      <c r="J48" s="41">
        <f t="shared" si="8"/>
        <v>18.004666666666665</v>
      </c>
    </row>
    <row r="49" spans="2:10" x14ac:dyDescent="0.3">
      <c r="B49" s="85">
        <f t="shared" si="0"/>
        <v>11</v>
      </c>
      <c r="C49" s="80" t="str">
        <f t="shared" si="1"/>
        <v>Fen Tigers</v>
      </c>
      <c r="D49" s="64">
        <f t="shared" si="2"/>
        <v>12</v>
      </c>
      <c r="E49" s="87">
        <f t="shared" si="3"/>
        <v>72</v>
      </c>
      <c r="F49" s="87">
        <f t="shared" si="4"/>
        <v>79</v>
      </c>
      <c r="G49" s="87">
        <f t="shared" si="5"/>
        <v>-7</v>
      </c>
      <c r="H49" s="89">
        <f t="shared" si="6"/>
        <v>-0.58333333333333337</v>
      </c>
      <c r="I49" s="76">
        <f t="shared" si="7"/>
        <v>16.75</v>
      </c>
      <c r="J49" s="41">
        <f t="shared" si="8"/>
        <v>16.749416666666665</v>
      </c>
    </row>
    <row r="50" spans="2:10" x14ac:dyDescent="0.3">
      <c r="B50" s="86">
        <f t="shared" si="0"/>
        <v>12</v>
      </c>
      <c r="C50" s="81" t="str">
        <f t="shared" si="1"/>
        <v>CSAVH Lyon</v>
      </c>
      <c r="D50" s="66">
        <f t="shared" si="2"/>
        <v>13</v>
      </c>
      <c r="E50" s="88">
        <f t="shared" si="3"/>
        <v>92</v>
      </c>
      <c r="F50" s="88">
        <f t="shared" si="4"/>
        <v>103</v>
      </c>
      <c r="G50" s="88">
        <f t="shared" si="5"/>
        <v>-11</v>
      </c>
      <c r="H50" s="90">
        <f t="shared" si="6"/>
        <v>-0.84615384615384615</v>
      </c>
      <c r="I50" s="77">
        <f t="shared" si="7"/>
        <v>15.75</v>
      </c>
      <c r="J50" s="41">
        <f t="shared" si="8"/>
        <v>15.749153846153845</v>
      </c>
    </row>
    <row r="51" spans="2:10" x14ac:dyDescent="0.3">
      <c r="B51" s="85">
        <f t="shared" si="0"/>
        <v>13</v>
      </c>
      <c r="C51" s="80" t="str">
        <f t="shared" si="1"/>
        <v>Cankaya</v>
      </c>
      <c r="D51" s="64">
        <f t="shared" si="2"/>
        <v>6</v>
      </c>
      <c r="E51" s="87">
        <f t="shared" si="3"/>
        <v>58</v>
      </c>
      <c r="F51" s="87">
        <f t="shared" si="4"/>
        <v>34</v>
      </c>
      <c r="G51" s="87">
        <f t="shared" si="5"/>
        <v>24</v>
      </c>
      <c r="H51" s="89">
        <f t="shared" si="6"/>
        <v>4</v>
      </c>
      <c r="I51" s="76">
        <f t="shared" si="7"/>
        <v>15</v>
      </c>
      <c r="J51" s="41">
        <f t="shared" si="8"/>
        <v>15.004</v>
      </c>
    </row>
    <row r="52" spans="2:10" x14ac:dyDescent="0.3">
      <c r="B52" s="86">
        <f t="shared" si="0"/>
        <v>14</v>
      </c>
      <c r="C52" s="81" t="str">
        <f t="shared" si="1"/>
        <v>Füchse Berlin</v>
      </c>
      <c r="D52" s="66">
        <f t="shared" si="2"/>
        <v>6</v>
      </c>
      <c r="E52" s="88">
        <f t="shared" si="3"/>
        <v>21</v>
      </c>
      <c r="F52" s="88">
        <f t="shared" si="4"/>
        <v>70</v>
      </c>
      <c r="G52" s="88">
        <f t="shared" si="5"/>
        <v>-49</v>
      </c>
      <c r="H52" s="90">
        <f t="shared" si="6"/>
        <v>-8.1666666666666661</v>
      </c>
      <c r="I52" s="77">
        <f t="shared" si="7"/>
        <v>15</v>
      </c>
      <c r="J52" s="41">
        <f t="shared" si="8"/>
        <v>14.991833333333334</v>
      </c>
    </row>
    <row r="53" spans="2:10" x14ac:dyDescent="0.3">
      <c r="B53" s="85">
        <f t="shared" si="0"/>
        <v>15</v>
      </c>
      <c r="C53" s="80" t="str">
        <f t="shared" si="1"/>
        <v>NGA Lions</v>
      </c>
      <c r="D53" s="64">
        <f t="shared" si="2"/>
        <v>13</v>
      </c>
      <c r="E53" s="87">
        <f t="shared" si="3"/>
        <v>100</v>
      </c>
      <c r="F53" s="87">
        <f t="shared" si="4"/>
        <v>74</v>
      </c>
      <c r="G53" s="87">
        <f t="shared" si="5"/>
        <v>26</v>
      </c>
      <c r="H53" s="89">
        <f t="shared" si="6"/>
        <v>2</v>
      </c>
      <c r="I53" s="76">
        <f t="shared" si="7"/>
        <v>14.25</v>
      </c>
      <c r="J53" s="41">
        <f t="shared" si="8"/>
        <v>14.252000000000001</v>
      </c>
    </row>
    <row r="54" spans="2:10" x14ac:dyDescent="0.3">
      <c r="B54" s="86">
        <f t="shared" si="0"/>
        <v>16</v>
      </c>
      <c r="C54" s="81" t="str">
        <f t="shared" si="1"/>
        <v>Aisti Sport</v>
      </c>
      <c r="D54" s="66">
        <f t="shared" si="2"/>
        <v>6</v>
      </c>
      <c r="E54" s="88">
        <f t="shared" si="3"/>
        <v>47</v>
      </c>
      <c r="F54" s="88">
        <f t="shared" si="4"/>
        <v>27</v>
      </c>
      <c r="G54" s="88">
        <f t="shared" si="5"/>
        <v>20</v>
      </c>
      <c r="H54" s="90">
        <f t="shared" si="6"/>
        <v>3.3333333333333335</v>
      </c>
      <c r="I54" s="77">
        <f t="shared" si="7"/>
        <v>12</v>
      </c>
      <c r="J54" s="41">
        <f t="shared" si="8"/>
        <v>12.003333333333334</v>
      </c>
    </row>
    <row r="55" spans="2:10" x14ac:dyDescent="0.3">
      <c r="B55" s="85">
        <f t="shared" si="0"/>
        <v>17</v>
      </c>
      <c r="C55" s="80" t="str">
        <f t="shared" si="1"/>
        <v>ASD Omero Bergamo</v>
      </c>
      <c r="D55" s="64">
        <f t="shared" si="2"/>
        <v>12</v>
      </c>
      <c r="E55" s="87">
        <f t="shared" si="3"/>
        <v>68</v>
      </c>
      <c r="F55" s="87">
        <f t="shared" si="4"/>
        <v>94</v>
      </c>
      <c r="G55" s="87">
        <f t="shared" si="5"/>
        <v>-26</v>
      </c>
      <c r="H55" s="89">
        <f t="shared" si="6"/>
        <v>-2.1666666666666665</v>
      </c>
      <c r="I55" s="76">
        <f t="shared" si="7"/>
        <v>11.25</v>
      </c>
      <c r="J55" s="41">
        <f t="shared" si="8"/>
        <v>11.247833333333332</v>
      </c>
    </row>
    <row r="56" spans="2:10" x14ac:dyDescent="0.3">
      <c r="B56" s="86">
        <f t="shared" si="0"/>
        <v>18</v>
      </c>
      <c r="C56" s="81" t="str">
        <f t="shared" si="1"/>
        <v>Näpäjä</v>
      </c>
      <c r="D56" s="66">
        <f t="shared" si="2"/>
        <v>17</v>
      </c>
      <c r="E56" s="88">
        <f t="shared" si="3"/>
        <v>78</v>
      </c>
      <c r="F56" s="88">
        <f t="shared" si="4"/>
        <v>109</v>
      </c>
      <c r="G56" s="88">
        <f t="shared" si="5"/>
        <v>-31</v>
      </c>
      <c r="H56" s="90">
        <f t="shared" si="6"/>
        <v>-1.8235294117647058</v>
      </c>
      <c r="I56" s="77">
        <f t="shared" si="7"/>
        <v>11</v>
      </c>
      <c r="J56" s="41">
        <f t="shared" si="8"/>
        <v>10.998176470588236</v>
      </c>
    </row>
    <row r="57" spans="2:10" x14ac:dyDescent="0.3">
      <c r="B57" s="85">
        <f t="shared" si="0"/>
        <v>19</v>
      </c>
      <c r="C57" s="80" t="str">
        <f t="shared" si="1"/>
        <v>Sporting CP</v>
      </c>
      <c r="D57" s="64">
        <f t="shared" si="2"/>
        <v>12</v>
      </c>
      <c r="E57" s="87">
        <f t="shared" si="3"/>
        <v>106</v>
      </c>
      <c r="F57" s="87">
        <f t="shared" si="4"/>
        <v>95</v>
      </c>
      <c r="G57" s="87">
        <f t="shared" si="5"/>
        <v>11</v>
      </c>
      <c r="H57" s="89">
        <f t="shared" si="6"/>
        <v>0.91666666666666663</v>
      </c>
      <c r="I57" s="76">
        <f t="shared" si="7"/>
        <v>10.5</v>
      </c>
      <c r="J57" s="41">
        <f t="shared" si="8"/>
        <v>10.500916666666667</v>
      </c>
    </row>
    <row r="58" spans="2:10" x14ac:dyDescent="0.3">
      <c r="B58" s="86">
        <f t="shared" si="0"/>
        <v>20</v>
      </c>
      <c r="C58" s="81" t="str">
        <f t="shared" si="1"/>
        <v>ONCE Catalunya</v>
      </c>
      <c r="D58" s="66">
        <f t="shared" si="2"/>
        <v>6</v>
      </c>
      <c r="E58" s="88">
        <f t="shared" si="3"/>
        <v>37</v>
      </c>
      <c r="F58" s="88">
        <f t="shared" si="4"/>
        <v>41</v>
      </c>
      <c r="G58" s="88">
        <f t="shared" si="5"/>
        <v>-4</v>
      </c>
      <c r="H58" s="90">
        <f t="shared" si="6"/>
        <v>-0.66666666666666663</v>
      </c>
      <c r="I58" s="77">
        <f t="shared" si="7"/>
        <v>10.5</v>
      </c>
      <c r="J58" s="41">
        <f t="shared" si="8"/>
        <v>10.499333333333333</v>
      </c>
    </row>
    <row r="59" spans="2:10" x14ac:dyDescent="0.3">
      <c r="B59" s="85">
        <f t="shared" si="0"/>
        <v>21</v>
      </c>
      <c r="C59" s="80" t="str">
        <f t="shared" si="1"/>
        <v>SSG Blista Marburg</v>
      </c>
      <c r="D59" s="64">
        <f t="shared" si="2"/>
        <v>12</v>
      </c>
      <c r="E59" s="87">
        <f t="shared" si="3"/>
        <v>87</v>
      </c>
      <c r="F59" s="87">
        <f t="shared" si="4"/>
        <v>90</v>
      </c>
      <c r="G59" s="87">
        <f t="shared" si="5"/>
        <v>-3</v>
      </c>
      <c r="H59" s="89">
        <f t="shared" si="6"/>
        <v>-0.25</v>
      </c>
      <c r="I59" s="76">
        <f t="shared" si="7"/>
        <v>10.25</v>
      </c>
      <c r="J59" s="41">
        <f t="shared" si="8"/>
        <v>10.249750000000001</v>
      </c>
    </row>
    <row r="60" spans="2:10" x14ac:dyDescent="0.3">
      <c r="B60" s="86">
        <f t="shared" si="0"/>
        <v>22</v>
      </c>
      <c r="C60" s="81" t="str">
        <f t="shared" si="1"/>
        <v>Northern Allstars</v>
      </c>
      <c r="D60" s="66">
        <f t="shared" si="2"/>
        <v>12</v>
      </c>
      <c r="E60" s="88">
        <f t="shared" si="3"/>
        <v>78</v>
      </c>
      <c r="F60" s="88">
        <f t="shared" si="4"/>
        <v>89</v>
      </c>
      <c r="G60" s="88">
        <f t="shared" si="5"/>
        <v>-11</v>
      </c>
      <c r="H60" s="90">
        <f t="shared" si="6"/>
        <v>-0.91666666666666663</v>
      </c>
      <c r="I60" s="77">
        <f t="shared" si="7"/>
        <v>10</v>
      </c>
      <c r="J60" s="41">
        <f t="shared" si="8"/>
        <v>9.9990833333333331</v>
      </c>
    </row>
    <row r="61" spans="2:10" x14ac:dyDescent="0.3">
      <c r="B61" s="85">
        <f t="shared" si="0"/>
        <v>23</v>
      </c>
      <c r="C61" s="80" t="str">
        <f t="shared" si="1"/>
        <v>BSI Copenhagen</v>
      </c>
      <c r="D61" s="64">
        <f t="shared" si="2"/>
        <v>12</v>
      </c>
      <c r="E61" s="87">
        <f t="shared" si="3"/>
        <v>87</v>
      </c>
      <c r="F61" s="87">
        <f t="shared" si="4"/>
        <v>102</v>
      </c>
      <c r="G61" s="87">
        <f t="shared" si="5"/>
        <v>-15</v>
      </c>
      <c r="H61" s="89">
        <f t="shared" si="6"/>
        <v>-1.25</v>
      </c>
      <c r="I61" s="76">
        <f t="shared" si="7"/>
        <v>7.5</v>
      </c>
      <c r="J61" s="41">
        <f t="shared" si="8"/>
        <v>7.4987500000000002</v>
      </c>
    </row>
    <row r="62" spans="2:10" x14ac:dyDescent="0.3">
      <c r="B62" s="86">
        <f t="shared" si="0"/>
        <v>24</v>
      </c>
      <c r="C62" s="81" t="str">
        <f t="shared" si="1"/>
        <v>ASCND Marseille</v>
      </c>
      <c r="D62" s="66">
        <f t="shared" si="2"/>
        <v>6</v>
      </c>
      <c r="E62" s="88">
        <f t="shared" si="3"/>
        <v>48</v>
      </c>
      <c r="F62" s="88">
        <f t="shared" si="4"/>
        <v>59</v>
      </c>
      <c r="G62" s="88">
        <f t="shared" si="5"/>
        <v>-11</v>
      </c>
      <c r="H62" s="90">
        <f t="shared" si="6"/>
        <v>-1.8333333333333333</v>
      </c>
      <c r="I62" s="77">
        <f t="shared" si="7"/>
        <v>7.5</v>
      </c>
      <c r="J62" s="41">
        <f t="shared" si="8"/>
        <v>7.4981666666666671</v>
      </c>
    </row>
    <row r="63" spans="2:10" x14ac:dyDescent="0.3">
      <c r="B63" s="85">
        <f t="shared" si="0"/>
        <v>25</v>
      </c>
      <c r="C63" s="80" t="str">
        <f t="shared" si="1"/>
        <v>Kleio Thessaloniki</v>
      </c>
      <c r="D63" s="64">
        <f t="shared" si="2"/>
        <v>12</v>
      </c>
      <c r="E63" s="87">
        <f t="shared" si="3"/>
        <v>60</v>
      </c>
      <c r="F63" s="87">
        <f t="shared" si="4"/>
        <v>110</v>
      </c>
      <c r="G63" s="87">
        <f t="shared" si="5"/>
        <v>-50</v>
      </c>
      <c r="H63" s="89">
        <f t="shared" si="6"/>
        <v>-4.166666666666667</v>
      </c>
      <c r="I63" s="76">
        <f t="shared" si="7"/>
        <v>5.5</v>
      </c>
      <c r="J63" s="41">
        <f t="shared" si="8"/>
        <v>5.4958333333333336</v>
      </c>
    </row>
    <row r="64" spans="2:10" x14ac:dyDescent="0.3">
      <c r="B64" s="86">
        <f t="shared" si="0"/>
        <v>26</v>
      </c>
      <c r="C64" s="81" t="str">
        <f t="shared" si="1"/>
        <v>IFAS Stockholm</v>
      </c>
      <c r="D64" s="66">
        <f t="shared" si="2"/>
        <v>6</v>
      </c>
      <c r="E64" s="88">
        <f t="shared" si="3"/>
        <v>44</v>
      </c>
      <c r="F64" s="88">
        <f t="shared" si="4"/>
        <v>34</v>
      </c>
      <c r="G64" s="88">
        <f t="shared" si="5"/>
        <v>10</v>
      </c>
      <c r="H64" s="90">
        <f t="shared" si="6"/>
        <v>1.6666666666666667</v>
      </c>
      <c r="I64" s="77">
        <f t="shared" si="7"/>
        <v>4.5</v>
      </c>
      <c r="J64" s="41">
        <f t="shared" si="8"/>
        <v>4.5016666666666669</v>
      </c>
    </row>
    <row r="65" spans="2:10" x14ac:dyDescent="0.3">
      <c r="B65" s="85">
        <f t="shared" si="0"/>
        <v>27</v>
      </c>
      <c r="C65" s="80" t="str">
        <f t="shared" si="1"/>
        <v>Invasport Ukraine</v>
      </c>
      <c r="D65" s="64">
        <f t="shared" si="2"/>
        <v>6</v>
      </c>
      <c r="E65" s="87">
        <f t="shared" si="3"/>
        <v>36</v>
      </c>
      <c r="F65" s="87">
        <f t="shared" si="4"/>
        <v>33</v>
      </c>
      <c r="G65" s="87">
        <f t="shared" si="5"/>
        <v>3</v>
      </c>
      <c r="H65" s="89">
        <f t="shared" si="6"/>
        <v>0.5</v>
      </c>
      <c r="I65" s="76">
        <f t="shared" si="7"/>
        <v>4.5</v>
      </c>
      <c r="J65" s="41">
        <f t="shared" si="8"/>
        <v>4.5004999999999997</v>
      </c>
    </row>
    <row r="66" spans="2:10" x14ac:dyDescent="0.3">
      <c r="B66" s="86">
        <f t="shared" si="0"/>
        <v>28</v>
      </c>
      <c r="C66" s="81" t="str">
        <f t="shared" si="1"/>
        <v>GC Nais</v>
      </c>
      <c r="D66" s="66">
        <f t="shared" si="2"/>
        <v>12</v>
      </c>
      <c r="E66" s="88">
        <f t="shared" si="3"/>
        <v>61</v>
      </c>
      <c r="F66" s="88">
        <f t="shared" si="4"/>
        <v>139</v>
      </c>
      <c r="G66" s="88">
        <f t="shared" si="5"/>
        <v>-78</v>
      </c>
      <c r="H66" s="90">
        <f t="shared" si="6"/>
        <v>-6.5</v>
      </c>
      <c r="I66" s="77">
        <f t="shared" si="7"/>
        <v>4</v>
      </c>
      <c r="J66" s="41">
        <f t="shared" si="8"/>
        <v>3.9935</v>
      </c>
    </row>
    <row r="67" spans="2:10" x14ac:dyDescent="0.3">
      <c r="B67" s="85">
        <f t="shared" si="0"/>
        <v>29</v>
      </c>
      <c r="C67" s="80" t="str">
        <f t="shared" si="1"/>
        <v>GC Perun</v>
      </c>
      <c r="D67" s="64">
        <f t="shared" si="2"/>
        <v>6</v>
      </c>
      <c r="E67" s="87">
        <f t="shared" si="3"/>
        <v>20</v>
      </c>
      <c r="F67" s="87">
        <f t="shared" si="4"/>
        <v>75</v>
      </c>
      <c r="G67" s="87">
        <f t="shared" si="5"/>
        <v>-55</v>
      </c>
      <c r="H67" s="89">
        <f t="shared" si="6"/>
        <v>-9.1666666666666661</v>
      </c>
      <c r="I67" s="76">
        <f t="shared" si="7"/>
        <v>0</v>
      </c>
      <c r="J67" s="41">
        <f t="shared" si="8"/>
        <v>-9.1666666666666667E-3</v>
      </c>
    </row>
    <row r="68" spans="2:10" x14ac:dyDescent="0.3">
      <c r="B68" s="86">
        <f t="shared" si="0"/>
        <v>30</v>
      </c>
      <c r="C68" s="81" t="str">
        <f t="shared" si="1"/>
        <v>Club Fenix</v>
      </c>
      <c r="D68" s="66">
        <f t="shared" si="2"/>
        <v>6</v>
      </c>
      <c r="E68" s="88">
        <f t="shared" si="3"/>
        <v>18</v>
      </c>
      <c r="F68" s="88">
        <f t="shared" si="4"/>
        <v>76</v>
      </c>
      <c r="G68" s="88">
        <f t="shared" si="5"/>
        <v>-58</v>
      </c>
      <c r="H68" s="90">
        <f t="shared" si="6"/>
        <v>-9.6666666666666661</v>
      </c>
      <c r="I68" s="77">
        <f t="shared" si="7"/>
        <v>0</v>
      </c>
      <c r="J68" s="41">
        <f t="shared" si="8"/>
        <v>-9.6666666666666654E-3</v>
      </c>
    </row>
    <row r="69" spans="2:10" x14ac:dyDescent="0.3">
      <c r="C69" s="82"/>
      <c r="H69" s="62"/>
      <c r="I69" s="78"/>
    </row>
  </sheetData>
  <sheetProtection algorithmName="SHA-512" hashValue="wTtgb/as/Qi4xxNpzrTjda8zAdsA8K/f58Hco5rTaO6Qr1qRdmt91m32yBQFPSCRQRZTyb2QQvObxKEKyqQBxg==" saltValue="FdXXJ/3kqBbLcjqnda0m6A==" spinCount="100000" sheet="1" objects="1" scenarios="1" sort="0" autoFilter="0" pivotTables="0"/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429E-9C30-47AA-BC2E-C894236C8B43}">
  <sheetPr codeName="Sheet3">
    <tabColor rgb="FF00B050"/>
  </sheetPr>
  <dimension ref="A1:E38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5" sqref="B25"/>
    </sheetView>
  </sheetViews>
  <sheetFormatPr defaultColWidth="8.7109375" defaultRowHeight="15.75" x14ac:dyDescent="0.25"/>
  <cols>
    <col min="1" max="1" width="5.42578125" style="67" customWidth="1"/>
    <col min="2" max="2" width="50.140625" style="68" bestFit="1" customWidth="1"/>
    <col min="3" max="3" width="21.7109375" style="68" customWidth="1"/>
    <col min="4" max="4" width="45.85546875" style="31" bestFit="1" customWidth="1"/>
    <col min="5" max="5" width="25.42578125" style="31" bestFit="1" customWidth="1"/>
    <col min="6" max="6" width="30" style="31" bestFit="1" customWidth="1"/>
    <col min="7" max="7" width="31.7109375" style="31" bestFit="1" customWidth="1"/>
    <col min="8" max="8" width="36.28515625" style="31" bestFit="1" customWidth="1"/>
    <col min="9" max="9" width="30.5703125" style="31" bestFit="1" customWidth="1"/>
    <col min="10" max="10" width="30" style="31" bestFit="1" customWidth="1"/>
    <col min="11" max="11" width="29" style="31" bestFit="1" customWidth="1"/>
    <col min="12" max="12" width="31.140625" style="31" bestFit="1" customWidth="1"/>
    <col min="13" max="14" width="34.42578125" style="31" bestFit="1" customWidth="1"/>
    <col min="15" max="15" width="10.7109375" style="31" bestFit="1" customWidth="1"/>
    <col min="16" max="16384" width="8.7109375" style="31"/>
  </cols>
  <sheetData>
    <row r="1" spans="2:3" ht="7.5" customHeight="1" x14ac:dyDescent="0.25"/>
    <row r="2" spans="2:3" x14ac:dyDescent="0.25">
      <c r="B2" s="93" t="s">
        <v>35</v>
      </c>
      <c r="C2" s="94" t="s">
        <v>41</v>
      </c>
    </row>
    <row r="4" spans="2:3" x14ac:dyDescent="0.25">
      <c r="B4" s="93" t="s">
        <v>48</v>
      </c>
      <c r="C4" s="94" t="s">
        <v>405</v>
      </c>
    </row>
    <row r="5" spans="2:3" x14ac:dyDescent="0.25">
      <c r="B5" s="95" t="s">
        <v>46</v>
      </c>
      <c r="C5" s="96">
        <v>18</v>
      </c>
    </row>
    <row r="6" spans="2:3" x14ac:dyDescent="0.25">
      <c r="B6" s="97" t="s">
        <v>6</v>
      </c>
      <c r="C6" s="96">
        <v>9</v>
      </c>
    </row>
    <row r="7" spans="2:3" x14ac:dyDescent="0.25">
      <c r="B7" s="98" t="s">
        <v>219</v>
      </c>
      <c r="C7" s="96">
        <v>3</v>
      </c>
    </row>
    <row r="8" spans="2:3" x14ac:dyDescent="0.25">
      <c r="B8" s="98" t="s">
        <v>220</v>
      </c>
      <c r="C8" s="96">
        <v>3</v>
      </c>
    </row>
    <row r="9" spans="2:3" x14ac:dyDescent="0.25">
      <c r="B9" s="98" t="s">
        <v>232</v>
      </c>
      <c r="C9" s="96">
        <v>3</v>
      </c>
    </row>
    <row r="10" spans="2:3" x14ac:dyDescent="0.25">
      <c r="B10" s="97" t="s">
        <v>7</v>
      </c>
      <c r="C10" s="96">
        <v>4.5</v>
      </c>
    </row>
    <row r="11" spans="2:3" x14ac:dyDescent="0.25">
      <c r="B11" s="98" t="s">
        <v>222</v>
      </c>
      <c r="C11" s="96">
        <v>4.5</v>
      </c>
    </row>
    <row r="12" spans="2:3" x14ac:dyDescent="0.25">
      <c r="B12" s="97" t="s">
        <v>8</v>
      </c>
      <c r="C12" s="96">
        <v>4.5</v>
      </c>
    </row>
    <row r="13" spans="2:3" x14ac:dyDescent="0.25">
      <c r="B13" s="98" t="s">
        <v>4</v>
      </c>
      <c r="C13" s="96">
        <v>4.5</v>
      </c>
    </row>
    <row r="14" spans="2:3" x14ac:dyDescent="0.25">
      <c r="B14" s="97" t="s">
        <v>9</v>
      </c>
      <c r="C14" s="96">
        <v>0</v>
      </c>
    </row>
    <row r="15" spans="2:3" x14ac:dyDescent="0.25">
      <c r="B15" s="98" t="s">
        <v>230</v>
      </c>
      <c r="C15" s="96">
        <v>0</v>
      </c>
    </row>
    <row r="16" spans="2:3" x14ac:dyDescent="0.25">
      <c r="B16" s="95" t="s">
        <v>305</v>
      </c>
      <c r="C16" s="96">
        <v>13.5</v>
      </c>
    </row>
    <row r="17" spans="2:5" x14ac:dyDescent="0.25">
      <c r="B17" s="97" t="s">
        <v>6</v>
      </c>
      <c r="C17" s="96">
        <v>13.5</v>
      </c>
    </row>
    <row r="18" spans="2:5" x14ac:dyDescent="0.25">
      <c r="B18" s="98" t="s">
        <v>341</v>
      </c>
      <c r="C18" s="96">
        <v>4.5</v>
      </c>
    </row>
    <row r="19" spans="2:5" x14ac:dyDescent="0.25">
      <c r="B19" s="98" t="s">
        <v>346</v>
      </c>
      <c r="C19" s="96">
        <v>4.5</v>
      </c>
    </row>
    <row r="20" spans="2:5" x14ac:dyDescent="0.25">
      <c r="B20" s="98" t="s">
        <v>351</v>
      </c>
      <c r="C20" s="96">
        <v>4.5</v>
      </c>
    </row>
    <row r="21" spans="2:5" x14ac:dyDescent="0.25">
      <c r="B21" s="98" t="s">
        <v>436</v>
      </c>
      <c r="C21" s="96">
        <v>0</v>
      </c>
    </row>
    <row r="22" spans="2:5" x14ac:dyDescent="0.25">
      <c r="B22" s="97" t="s">
        <v>7</v>
      </c>
      <c r="C22" s="96">
        <v>0</v>
      </c>
    </row>
    <row r="23" spans="2:5" x14ac:dyDescent="0.25">
      <c r="B23" s="98" t="s">
        <v>348</v>
      </c>
      <c r="C23" s="96">
        <v>0</v>
      </c>
    </row>
    <row r="24" spans="2:5" x14ac:dyDescent="0.25">
      <c r="B24" s="97" t="s">
        <v>83</v>
      </c>
      <c r="C24" s="96">
        <v>0</v>
      </c>
    </row>
    <row r="25" spans="2:5" x14ac:dyDescent="0.25">
      <c r="B25" s="98" t="s">
        <v>397</v>
      </c>
      <c r="C25" s="96">
        <v>0</v>
      </c>
    </row>
    <row r="26" spans="2:5" x14ac:dyDescent="0.25">
      <c r="B26" s="98" t="s">
        <v>354</v>
      </c>
      <c r="C26" s="96">
        <v>0</v>
      </c>
    </row>
    <row r="27" spans="2:5" x14ac:dyDescent="0.25">
      <c r="B27" s="95" t="s">
        <v>47</v>
      </c>
      <c r="C27" s="96">
        <v>22.5</v>
      </c>
    </row>
    <row r="28" spans="2:5" x14ac:dyDescent="0.25">
      <c r="B28" s="97" t="s">
        <v>6</v>
      </c>
      <c r="C28" s="96">
        <v>9</v>
      </c>
    </row>
    <row r="29" spans="2:5" x14ac:dyDescent="0.25">
      <c r="B29" s="98" t="s">
        <v>294</v>
      </c>
      <c r="C29" s="96">
        <v>3</v>
      </c>
    </row>
    <row r="30" spans="2:5" x14ac:dyDescent="0.25">
      <c r="B30" s="98" t="s">
        <v>292</v>
      </c>
      <c r="C30" s="96">
        <v>3</v>
      </c>
    </row>
    <row r="31" spans="2:5" x14ac:dyDescent="0.25">
      <c r="B31" s="98" t="s">
        <v>440</v>
      </c>
      <c r="C31" s="96">
        <v>3</v>
      </c>
      <c r="E31" s="35"/>
    </row>
    <row r="32" spans="2:5" x14ac:dyDescent="0.25">
      <c r="B32" s="97" t="s">
        <v>7</v>
      </c>
      <c r="C32" s="96">
        <v>4.5</v>
      </c>
    </row>
    <row r="33" spans="2:3" x14ac:dyDescent="0.25">
      <c r="B33" s="98" t="s">
        <v>423</v>
      </c>
      <c r="C33" s="96">
        <v>4.5</v>
      </c>
    </row>
    <row r="34" spans="2:3" x14ac:dyDescent="0.25">
      <c r="B34" s="97" t="s">
        <v>8</v>
      </c>
      <c r="C34" s="96">
        <v>4.5</v>
      </c>
    </row>
    <row r="35" spans="2:3" x14ac:dyDescent="0.25">
      <c r="B35" s="98" t="s">
        <v>441</v>
      </c>
      <c r="C35" s="96">
        <v>4.5</v>
      </c>
    </row>
    <row r="36" spans="2:3" x14ac:dyDescent="0.25">
      <c r="B36" s="97" t="s">
        <v>9</v>
      </c>
      <c r="C36" s="96">
        <v>4.5</v>
      </c>
    </row>
    <row r="37" spans="2:3" x14ac:dyDescent="0.25">
      <c r="B37" s="98" t="s">
        <v>298</v>
      </c>
      <c r="C37" s="96">
        <v>4.5</v>
      </c>
    </row>
    <row r="38" spans="2:3" ht="15" x14ac:dyDescent="0.25">
      <c r="B38" s="69"/>
      <c r="C38" s="69"/>
    </row>
  </sheetData>
  <sheetProtection algorithmName="SHA-512" hashValue="2XbaSxDZa7UccYezFPE5L/obX3n1SbMTiVYjrIEYl1jx71gSKvSXD8yK3c4Ebzg8ViDqNCU15VPZ9GVizdMC6g==" saltValue="Rax4AbfXXSqucXP4rw2CAg==" spinCount="100000" sheet="1" objects="1" scenarios="1" sort="0" pivotTables="0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43FB1-4D28-48C7-B338-E9117220B95D}">
  <sheetPr codeName="Sheet4"/>
  <dimension ref="B2:E35"/>
  <sheetViews>
    <sheetView showGridLines="0" workbookViewId="0">
      <selection activeCell="J26" sqref="J26"/>
    </sheetView>
  </sheetViews>
  <sheetFormatPr defaultRowHeight="15" x14ac:dyDescent="0.25"/>
  <cols>
    <col min="1" max="1" width="1.5703125" customWidth="1"/>
    <col min="2" max="2" width="25.140625" bestFit="1" customWidth="1"/>
    <col min="3" max="3" width="13.42578125" bestFit="1" customWidth="1"/>
    <col min="4" max="4" width="12.140625" bestFit="1" customWidth="1"/>
    <col min="5" max="5" width="21.42578125" bestFit="1" customWidth="1"/>
  </cols>
  <sheetData>
    <row r="2" spans="2:5" x14ac:dyDescent="0.25">
      <c r="B2" s="9" t="s">
        <v>48</v>
      </c>
      <c r="C2" t="s">
        <v>378</v>
      </c>
    </row>
    <row r="3" spans="2:5" x14ac:dyDescent="0.25">
      <c r="B3" s="9" t="s">
        <v>32</v>
      </c>
      <c r="C3" t="s">
        <v>378</v>
      </c>
    </row>
    <row r="5" spans="2:5" x14ac:dyDescent="0.25">
      <c r="B5" s="9" t="s">
        <v>45</v>
      </c>
      <c r="C5" t="s">
        <v>403</v>
      </c>
      <c r="D5" t="s">
        <v>404</v>
      </c>
      <c r="E5" t="s">
        <v>407</v>
      </c>
    </row>
    <row r="6" spans="2:5" x14ac:dyDescent="0.25">
      <c r="B6" s="10" t="s">
        <v>44</v>
      </c>
      <c r="C6">
        <v>89</v>
      </c>
      <c r="D6">
        <v>75</v>
      </c>
      <c r="E6" s="15">
        <v>14</v>
      </c>
    </row>
    <row r="7" spans="2:5" x14ac:dyDescent="0.25">
      <c r="B7" s="10" t="s">
        <v>299</v>
      </c>
      <c r="C7">
        <v>47</v>
      </c>
      <c r="D7">
        <v>27</v>
      </c>
      <c r="E7" s="15">
        <v>20</v>
      </c>
    </row>
    <row r="8" spans="2:5" x14ac:dyDescent="0.25">
      <c r="B8" s="10" t="s">
        <v>67</v>
      </c>
      <c r="C8">
        <v>48</v>
      </c>
      <c r="D8">
        <v>59</v>
      </c>
      <c r="E8" s="15">
        <v>-11</v>
      </c>
    </row>
    <row r="9" spans="2:5" x14ac:dyDescent="0.25">
      <c r="B9" s="10" t="s">
        <v>361</v>
      </c>
      <c r="C9">
        <v>68</v>
      </c>
      <c r="D9">
        <v>94</v>
      </c>
      <c r="E9" s="15">
        <v>-26</v>
      </c>
    </row>
    <row r="10" spans="2:5" x14ac:dyDescent="0.25">
      <c r="B10" s="10" t="s">
        <v>286</v>
      </c>
      <c r="C10">
        <v>196</v>
      </c>
      <c r="D10">
        <v>140</v>
      </c>
      <c r="E10" s="15">
        <v>56</v>
      </c>
    </row>
    <row r="11" spans="2:5" x14ac:dyDescent="0.25">
      <c r="B11" s="10" t="s">
        <v>39</v>
      </c>
      <c r="C11">
        <v>87</v>
      </c>
      <c r="D11">
        <v>102</v>
      </c>
      <c r="E11" s="15">
        <v>-15</v>
      </c>
    </row>
    <row r="12" spans="2:5" x14ac:dyDescent="0.25">
      <c r="B12" s="10" t="s">
        <v>43</v>
      </c>
      <c r="C12">
        <v>50</v>
      </c>
      <c r="D12">
        <v>22</v>
      </c>
      <c r="E12" s="15">
        <v>28</v>
      </c>
    </row>
    <row r="13" spans="2:5" x14ac:dyDescent="0.25">
      <c r="B13" s="10" t="s">
        <v>300</v>
      </c>
      <c r="C13">
        <v>58</v>
      </c>
      <c r="D13">
        <v>34</v>
      </c>
      <c r="E13" s="15">
        <v>24</v>
      </c>
    </row>
    <row r="14" spans="2:5" x14ac:dyDescent="0.25">
      <c r="B14" s="10" t="s">
        <v>303</v>
      </c>
      <c r="C14">
        <v>18</v>
      </c>
      <c r="D14">
        <v>76</v>
      </c>
      <c r="E14" s="15">
        <v>-58</v>
      </c>
    </row>
    <row r="15" spans="2:5" x14ac:dyDescent="0.25">
      <c r="B15" s="10" t="s">
        <v>37</v>
      </c>
      <c r="C15">
        <v>92</v>
      </c>
      <c r="D15">
        <v>103</v>
      </c>
      <c r="E15" s="15">
        <v>-11</v>
      </c>
    </row>
    <row r="16" spans="2:5" x14ac:dyDescent="0.25">
      <c r="B16" s="10" t="s">
        <v>42</v>
      </c>
      <c r="C16">
        <v>77</v>
      </c>
      <c r="D16">
        <v>82</v>
      </c>
      <c r="E16" s="15">
        <v>-5</v>
      </c>
    </row>
    <row r="17" spans="2:5" x14ac:dyDescent="0.25">
      <c r="B17" s="10" t="s">
        <v>36</v>
      </c>
      <c r="C17">
        <v>72</v>
      </c>
      <c r="D17">
        <v>79</v>
      </c>
      <c r="E17" s="15">
        <v>-7</v>
      </c>
    </row>
    <row r="18" spans="2:5" x14ac:dyDescent="0.25">
      <c r="B18" s="10" t="s">
        <v>358</v>
      </c>
      <c r="C18">
        <v>78</v>
      </c>
      <c r="D18">
        <v>82</v>
      </c>
      <c r="E18" s="15">
        <v>-4</v>
      </c>
    </row>
    <row r="19" spans="2:5" x14ac:dyDescent="0.25">
      <c r="B19" s="10" t="s">
        <v>359</v>
      </c>
      <c r="C19">
        <v>21</v>
      </c>
      <c r="D19">
        <v>70</v>
      </c>
      <c r="E19" s="15">
        <v>-49</v>
      </c>
    </row>
    <row r="20" spans="2:5" x14ac:dyDescent="0.25">
      <c r="B20" s="10" t="s">
        <v>302</v>
      </c>
      <c r="C20">
        <v>61</v>
      </c>
      <c r="D20">
        <v>139</v>
      </c>
      <c r="E20" s="15">
        <v>-78</v>
      </c>
    </row>
    <row r="21" spans="2:5" x14ac:dyDescent="0.25">
      <c r="B21" s="10" t="s">
        <v>434</v>
      </c>
      <c r="C21">
        <v>167</v>
      </c>
      <c r="D21">
        <v>148</v>
      </c>
      <c r="E21" s="15">
        <v>19</v>
      </c>
    </row>
    <row r="22" spans="2:5" x14ac:dyDescent="0.25">
      <c r="B22" s="10" t="s">
        <v>261</v>
      </c>
      <c r="C22">
        <v>20</v>
      </c>
      <c r="D22">
        <v>75</v>
      </c>
      <c r="E22" s="15">
        <v>-55</v>
      </c>
    </row>
    <row r="23" spans="2:5" x14ac:dyDescent="0.25">
      <c r="B23" s="10" t="s">
        <v>40</v>
      </c>
      <c r="C23">
        <v>164</v>
      </c>
      <c r="D23">
        <v>143</v>
      </c>
      <c r="E23" s="15">
        <v>21</v>
      </c>
    </row>
    <row r="24" spans="2:5" x14ac:dyDescent="0.25">
      <c r="B24" s="10" t="s">
        <v>350</v>
      </c>
      <c r="C24">
        <v>44</v>
      </c>
      <c r="D24">
        <v>34</v>
      </c>
      <c r="E24" s="15">
        <v>10</v>
      </c>
    </row>
    <row r="25" spans="2:5" x14ac:dyDescent="0.25">
      <c r="B25" s="10" t="s">
        <v>259</v>
      </c>
      <c r="C25">
        <v>36</v>
      </c>
      <c r="D25">
        <v>33</v>
      </c>
      <c r="E25" s="15">
        <v>3</v>
      </c>
    </row>
    <row r="26" spans="2:5" x14ac:dyDescent="0.25">
      <c r="B26" s="10" t="s">
        <v>301</v>
      </c>
      <c r="C26">
        <v>60</v>
      </c>
      <c r="D26">
        <v>110</v>
      </c>
      <c r="E26" s="15">
        <v>-50</v>
      </c>
    </row>
    <row r="27" spans="2:5" x14ac:dyDescent="0.25">
      <c r="B27" s="10" t="s">
        <v>360</v>
      </c>
      <c r="C27">
        <v>78</v>
      </c>
      <c r="D27">
        <v>109</v>
      </c>
      <c r="E27" s="15">
        <v>-31</v>
      </c>
    </row>
    <row r="28" spans="2:5" x14ac:dyDescent="0.25">
      <c r="B28" s="10" t="s">
        <v>260</v>
      </c>
      <c r="C28">
        <v>100</v>
      </c>
      <c r="D28">
        <v>74</v>
      </c>
      <c r="E28" s="15">
        <v>26</v>
      </c>
    </row>
    <row r="29" spans="2:5" x14ac:dyDescent="0.25">
      <c r="B29" s="10" t="s">
        <v>357</v>
      </c>
      <c r="C29">
        <v>152</v>
      </c>
      <c r="D29">
        <v>107</v>
      </c>
      <c r="E29" s="15">
        <v>45</v>
      </c>
    </row>
    <row r="30" spans="2:5" x14ac:dyDescent="0.25">
      <c r="B30" s="10" t="s">
        <v>38</v>
      </c>
      <c r="C30">
        <v>78</v>
      </c>
      <c r="D30">
        <v>89</v>
      </c>
      <c r="E30" s="15">
        <v>-11</v>
      </c>
    </row>
    <row r="31" spans="2:5" x14ac:dyDescent="0.25">
      <c r="B31" s="10" t="s">
        <v>41</v>
      </c>
      <c r="C31">
        <v>190</v>
      </c>
      <c r="D31">
        <v>132</v>
      </c>
      <c r="E31" s="15">
        <v>58</v>
      </c>
    </row>
    <row r="32" spans="2:5" x14ac:dyDescent="0.25">
      <c r="B32" s="10" t="s">
        <v>285</v>
      </c>
      <c r="C32">
        <v>37</v>
      </c>
      <c r="D32">
        <v>41</v>
      </c>
      <c r="E32" s="15">
        <v>-4</v>
      </c>
    </row>
    <row r="33" spans="2:5" x14ac:dyDescent="0.25">
      <c r="B33" s="10" t="s">
        <v>356</v>
      </c>
      <c r="C33">
        <v>180</v>
      </c>
      <c r="D33">
        <v>96</v>
      </c>
      <c r="E33" s="15">
        <v>84</v>
      </c>
    </row>
    <row r="34" spans="2:5" x14ac:dyDescent="0.25">
      <c r="B34" s="10" t="s">
        <v>231</v>
      </c>
      <c r="C34">
        <v>106</v>
      </c>
      <c r="D34">
        <v>95</v>
      </c>
      <c r="E34" s="15">
        <v>11</v>
      </c>
    </row>
    <row r="35" spans="2:5" x14ac:dyDescent="0.25">
      <c r="B35" s="10" t="s">
        <v>362</v>
      </c>
      <c r="C35">
        <v>87</v>
      </c>
      <c r="D35">
        <v>90</v>
      </c>
      <c r="E35" s="15">
        <v>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4F49D-5584-4903-A60F-94F4457FA355}">
  <sheetPr codeName="Sheet5"/>
  <dimension ref="B3:B32"/>
  <sheetViews>
    <sheetView workbookViewId="0">
      <selection activeCell="B9" sqref="B9"/>
    </sheetView>
  </sheetViews>
  <sheetFormatPr defaultRowHeight="15" x14ac:dyDescent="0.25"/>
  <cols>
    <col min="2" max="2" width="25.140625" bestFit="1" customWidth="1"/>
  </cols>
  <sheetData>
    <row r="3" spans="2:2" x14ac:dyDescent="0.25">
      <c r="B3" s="10" t="s">
        <v>44</v>
      </c>
    </row>
    <row r="4" spans="2:2" x14ac:dyDescent="0.25">
      <c r="B4" s="10" t="s">
        <v>299</v>
      </c>
    </row>
    <row r="5" spans="2:2" x14ac:dyDescent="0.25">
      <c r="B5" s="10" t="s">
        <v>67</v>
      </c>
    </row>
    <row r="6" spans="2:2" x14ac:dyDescent="0.25">
      <c r="B6" s="10" t="s">
        <v>361</v>
      </c>
    </row>
    <row r="7" spans="2:2" x14ac:dyDescent="0.25">
      <c r="B7" s="10" t="s">
        <v>286</v>
      </c>
    </row>
    <row r="8" spans="2:2" x14ac:dyDescent="0.25">
      <c r="B8" s="10" t="s">
        <v>39</v>
      </c>
    </row>
    <row r="9" spans="2:2" x14ac:dyDescent="0.25">
      <c r="B9" s="10" t="s">
        <v>43</v>
      </c>
    </row>
    <row r="10" spans="2:2" x14ac:dyDescent="0.25">
      <c r="B10" s="10" t="s">
        <v>300</v>
      </c>
    </row>
    <row r="11" spans="2:2" x14ac:dyDescent="0.25">
      <c r="B11" s="10" t="s">
        <v>303</v>
      </c>
    </row>
    <row r="12" spans="2:2" x14ac:dyDescent="0.25">
      <c r="B12" s="10" t="s">
        <v>37</v>
      </c>
    </row>
    <row r="13" spans="2:2" x14ac:dyDescent="0.25">
      <c r="B13" s="10" t="s">
        <v>42</v>
      </c>
    </row>
    <row r="14" spans="2:2" x14ac:dyDescent="0.25">
      <c r="B14" s="10" t="s">
        <v>36</v>
      </c>
    </row>
    <row r="15" spans="2:2" x14ac:dyDescent="0.25">
      <c r="B15" s="10" t="s">
        <v>358</v>
      </c>
    </row>
    <row r="16" spans="2:2" x14ac:dyDescent="0.25">
      <c r="B16" s="32" t="s">
        <v>359</v>
      </c>
    </row>
    <row r="17" spans="2:2" x14ac:dyDescent="0.25">
      <c r="B17" s="10" t="s">
        <v>302</v>
      </c>
    </row>
    <row r="18" spans="2:2" x14ac:dyDescent="0.25">
      <c r="B18" s="32" t="s">
        <v>434</v>
      </c>
    </row>
    <row r="19" spans="2:2" x14ac:dyDescent="0.25">
      <c r="B19" s="10" t="s">
        <v>261</v>
      </c>
    </row>
    <row r="20" spans="2:2" x14ac:dyDescent="0.25">
      <c r="B20" s="10" t="s">
        <v>40</v>
      </c>
    </row>
    <row r="21" spans="2:2" x14ac:dyDescent="0.25">
      <c r="B21" s="10" t="s">
        <v>350</v>
      </c>
    </row>
    <row r="22" spans="2:2" x14ac:dyDescent="0.25">
      <c r="B22" s="10" t="s">
        <v>259</v>
      </c>
    </row>
    <row r="23" spans="2:2" x14ac:dyDescent="0.25">
      <c r="B23" s="10" t="s">
        <v>301</v>
      </c>
    </row>
    <row r="24" spans="2:2" x14ac:dyDescent="0.25">
      <c r="B24" s="32" t="s">
        <v>360</v>
      </c>
    </row>
    <row r="25" spans="2:2" x14ac:dyDescent="0.25">
      <c r="B25" s="10" t="s">
        <v>260</v>
      </c>
    </row>
    <row r="26" spans="2:2" x14ac:dyDescent="0.25">
      <c r="B26" s="32" t="s">
        <v>357</v>
      </c>
    </row>
    <row r="27" spans="2:2" x14ac:dyDescent="0.25">
      <c r="B27" s="10" t="s">
        <v>38</v>
      </c>
    </row>
    <row r="28" spans="2:2" x14ac:dyDescent="0.25">
      <c r="B28" s="10" t="s">
        <v>41</v>
      </c>
    </row>
    <row r="29" spans="2:2" x14ac:dyDescent="0.25">
      <c r="B29" s="10" t="s">
        <v>285</v>
      </c>
    </row>
    <row r="30" spans="2:2" x14ac:dyDescent="0.25">
      <c r="B30" s="10" t="s">
        <v>356</v>
      </c>
    </row>
    <row r="31" spans="2:2" x14ac:dyDescent="0.25">
      <c r="B31" s="10" t="s">
        <v>231</v>
      </c>
    </row>
    <row r="32" spans="2:2" x14ac:dyDescent="0.25">
      <c r="B32" s="10" t="s">
        <v>362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52A7-F597-4E71-90A9-440C6881A6D0}">
  <sheetPr codeName="Sheet6"/>
  <dimension ref="A2:U355"/>
  <sheetViews>
    <sheetView topLeftCell="I1" zoomScale="90" zoomScaleNormal="90" workbookViewId="0">
      <pane ySplit="2" topLeftCell="A216" activePane="bottomLeft" state="frozen"/>
      <selection pane="bottomLeft" activeCell="D61" sqref="D61:D68"/>
    </sheetView>
  </sheetViews>
  <sheetFormatPr defaultRowHeight="15" x14ac:dyDescent="0.25"/>
  <cols>
    <col min="1" max="1" width="16.140625" style="10" bestFit="1" customWidth="1"/>
    <col min="2" max="2" width="12" style="19" bestFit="1" customWidth="1"/>
    <col min="3" max="3" width="23.7109375" bestFit="1" customWidth="1"/>
    <col min="4" max="4" width="10.7109375" bestFit="1" customWidth="1"/>
    <col min="5" max="5" width="54.42578125" bestFit="1" customWidth="1"/>
    <col min="6" max="6" width="14.28515625" style="1" bestFit="1" customWidth="1"/>
    <col min="7" max="7" width="17.28515625" style="1" bestFit="1" customWidth="1"/>
    <col min="8" max="8" width="16.42578125" style="1" bestFit="1" customWidth="1"/>
    <col min="9" max="9" width="23.7109375" style="10" customWidth="1"/>
    <col min="10" max="10" width="8.28515625" style="1" customWidth="1"/>
    <col min="11" max="11" width="17.28515625" style="1" customWidth="1"/>
    <col min="12" max="12" width="17.85546875" style="1" customWidth="1"/>
    <col min="13" max="13" width="21.5703125" style="1" customWidth="1"/>
    <col min="14" max="14" width="13.140625" bestFit="1" customWidth="1"/>
    <col min="15" max="15" width="36.140625" bestFit="1" customWidth="1"/>
    <col min="16" max="16" width="8.85546875" bestFit="1" customWidth="1"/>
    <col min="17" max="17" width="8.7109375" style="12" bestFit="1" customWidth="1"/>
    <col min="18" max="20" width="17.85546875" bestFit="1" customWidth="1"/>
    <col min="21" max="21" width="9.85546875" bestFit="1" customWidth="1"/>
  </cols>
  <sheetData>
    <row r="2" spans="1:21" s="26" customFormat="1" ht="60" x14ac:dyDescent="0.25">
      <c r="A2" s="46" t="s">
        <v>48</v>
      </c>
      <c r="B2" s="47" t="s">
        <v>32</v>
      </c>
      <c r="C2" s="48" t="s">
        <v>35</v>
      </c>
      <c r="D2" s="48" t="s">
        <v>53</v>
      </c>
      <c r="E2" s="48" t="s">
        <v>216</v>
      </c>
      <c r="F2" s="48" t="s">
        <v>460</v>
      </c>
      <c r="G2" s="48" t="s">
        <v>461</v>
      </c>
      <c r="H2" s="48" t="s">
        <v>406</v>
      </c>
      <c r="I2" s="48" t="s">
        <v>379</v>
      </c>
      <c r="J2" s="48" t="s">
        <v>380</v>
      </c>
      <c r="K2" s="48" t="s">
        <v>382</v>
      </c>
      <c r="L2" s="48" t="s">
        <v>381</v>
      </c>
      <c r="M2" s="48" t="s">
        <v>465</v>
      </c>
      <c r="N2" s="48" t="s">
        <v>49</v>
      </c>
      <c r="O2" s="48" t="s">
        <v>23</v>
      </c>
      <c r="P2" s="48" t="s">
        <v>24</v>
      </c>
      <c r="Q2" s="49" t="s">
        <v>25</v>
      </c>
      <c r="R2" s="48" t="s">
        <v>363</v>
      </c>
      <c r="S2" s="48" t="s">
        <v>364</v>
      </c>
      <c r="T2" s="48" t="s">
        <v>365</v>
      </c>
      <c r="U2" s="50" t="s">
        <v>448</v>
      </c>
    </row>
    <row r="3" spans="1:21" x14ac:dyDescent="0.25">
      <c r="A3" s="43" t="s">
        <v>305</v>
      </c>
      <c r="B3" s="16" t="s">
        <v>306</v>
      </c>
      <c r="C3" s="4" t="s">
        <v>42</v>
      </c>
      <c r="D3" s="4" t="s">
        <v>307</v>
      </c>
      <c r="E3" s="4" t="s">
        <v>433</v>
      </c>
      <c r="F3" s="27">
        <f t="shared" ref="F3:F66" si="0">IF($I3="","",IF(TRIM(SUBSTITUTE($C3,CHAR(160)," "))=TRIM(SUBSTITUTE($I3,CHAR(160)," ")),$K3,$L3))</f>
        <v>4</v>
      </c>
      <c r="G3" s="27">
        <f t="shared" ref="G3:G66" si="1">IF($I3="","",IF(TRIM(SUBSTITUTE($C3,CHAR(160)," "))=TRIM(SUBSTITUTE($I3,CHAR(160)," ")),$L3,$K3))</f>
        <v>5</v>
      </c>
      <c r="H3" s="27">
        <f t="shared" ref="H3:H66" si="2">F3-G3</f>
        <v>-1</v>
      </c>
      <c r="I3" s="14" t="str">
        <f t="shared" ref="I3:I34" si="3">TRIM(LEFT(E3,FIND(" – ",E3)-1))</f>
        <v>GC Nikšić</v>
      </c>
      <c r="J3" s="2" t="str" cm="1">
        <f t="array" ref="J3">TRIM(RIGHT(E3,LEN(E3)-LOOKUP(2,1/(MID(E3,ROW($1:$200),1)=" "),ROW($1:$200))))</f>
        <v>5-4</v>
      </c>
      <c r="K3" s="2">
        <f t="shared" ref="K3:K34" si="4">VALUE(LEFT(J3,FIND("-",SUBSTITUTE(J3,":","-"))-1))</f>
        <v>5</v>
      </c>
      <c r="L3" s="2">
        <f t="shared" ref="L3:L34" si="5">VALUE(RIGHT(SUBSTITUTE(J3,":","-"),LEN(SUBSTITUTE(J3,":","-"))-FIND("-",SUBSTITUTE(J3,":","-"))))</f>
        <v>4</v>
      </c>
      <c r="M3" s="28">
        <f t="shared" ref="M3:M66" si="6">IF(OR(O3="",ISNUMBER(IFERROR(SEARCH("special",O3),""))),0,1)</f>
        <v>1</v>
      </c>
      <c r="N3" s="3" t="s">
        <v>6</v>
      </c>
      <c r="O3" s="3" t="s">
        <v>21</v>
      </c>
      <c r="P3" s="4" t="s">
        <v>11</v>
      </c>
      <c r="Q3" s="11">
        <f>IF(OR(O3="",P3=""),"",SUMIFS('1. Points System'!$E$3:$E$24,'1. Points System'!$C$3:$C$24,O3,'1. Points System'!$D$3:$D$24,P3))</f>
        <v>0</v>
      </c>
      <c r="R3" s="6">
        <f t="shared" ref="R3:R66" si="7">Q3</f>
        <v>0</v>
      </c>
      <c r="S3" s="21">
        <f t="shared" ref="S3:S66" si="8">R3/2</f>
        <v>0</v>
      </c>
      <c r="T3" s="22"/>
      <c r="U3" s="45">
        <f t="shared" ref="U3:U66" si="9">S3+(H3/1000)</f>
        <v>-1E-3</v>
      </c>
    </row>
    <row r="4" spans="1:21" x14ac:dyDescent="0.25">
      <c r="A4" s="43" t="s">
        <v>305</v>
      </c>
      <c r="B4" s="16" t="s">
        <v>306</v>
      </c>
      <c r="C4" s="3" t="s">
        <v>434</v>
      </c>
      <c r="D4" s="4" t="s">
        <v>307</v>
      </c>
      <c r="E4" s="3" t="s">
        <v>433</v>
      </c>
      <c r="F4" s="28">
        <f t="shared" si="0"/>
        <v>5</v>
      </c>
      <c r="G4" s="28">
        <f t="shared" si="1"/>
        <v>4</v>
      </c>
      <c r="H4" s="27">
        <f t="shared" si="2"/>
        <v>1</v>
      </c>
      <c r="I4" s="14" t="str">
        <f t="shared" si="3"/>
        <v>GC Nikšić</v>
      </c>
      <c r="J4" s="2" t="str" cm="1">
        <f t="array" ref="J4">TRIM(RIGHT(E4,LEN(E4)-LOOKUP(2,1/(MID(E4,ROW($1:$200),1)=" "),ROW($1:$200))))</f>
        <v>5-4</v>
      </c>
      <c r="K4" s="2">
        <f t="shared" si="4"/>
        <v>5</v>
      </c>
      <c r="L4" s="2">
        <f t="shared" si="5"/>
        <v>4</v>
      </c>
      <c r="M4" s="28">
        <f t="shared" si="6"/>
        <v>1</v>
      </c>
      <c r="N4" s="3" t="s">
        <v>6</v>
      </c>
      <c r="O4" s="3" t="s">
        <v>21</v>
      </c>
      <c r="P4" s="3" t="s">
        <v>10</v>
      </c>
      <c r="Q4" s="11">
        <f>IF(OR(O4="",P4=""),"",SUMIFS('1. Points System'!$E$3:$E$24,'1. Points System'!$C$3:$C$24,O4,'1. Points System'!$D$3:$D$24,P4))</f>
        <v>4.5</v>
      </c>
      <c r="R4" s="6">
        <f t="shared" si="7"/>
        <v>4.5</v>
      </c>
      <c r="S4" s="21">
        <f t="shared" si="8"/>
        <v>2.25</v>
      </c>
      <c r="T4" s="22"/>
      <c r="U4" s="45">
        <f t="shared" si="9"/>
        <v>2.2509999999999999</v>
      </c>
    </row>
    <row r="5" spans="1:21" x14ac:dyDescent="0.25">
      <c r="A5" s="43" t="s">
        <v>305</v>
      </c>
      <c r="B5" s="16" t="s">
        <v>306</v>
      </c>
      <c r="C5" s="3" t="s">
        <v>286</v>
      </c>
      <c r="D5" s="3" t="s">
        <v>308</v>
      </c>
      <c r="E5" s="3" t="s">
        <v>383</v>
      </c>
      <c r="F5" s="28">
        <f t="shared" si="0"/>
        <v>8</v>
      </c>
      <c r="G5" s="28">
        <f t="shared" si="1"/>
        <v>5</v>
      </c>
      <c r="H5" s="27">
        <f t="shared" si="2"/>
        <v>3</v>
      </c>
      <c r="I5" s="14" t="str">
        <f t="shared" si="3"/>
        <v>BRUK-BET Termalica Krakow</v>
      </c>
      <c r="J5" s="2" t="str" cm="1">
        <f t="array" ref="J5">TRIM(RIGHT(E5,LEN(E5)-LOOKUP(2,1/(MID(E5,ROW($1:$200),1)=" "),ROW($1:$200))))</f>
        <v>8-5</v>
      </c>
      <c r="K5" s="2">
        <f t="shared" si="4"/>
        <v>8</v>
      </c>
      <c r="L5" s="2">
        <f t="shared" si="5"/>
        <v>5</v>
      </c>
      <c r="M5" s="28">
        <f t="shared" si="6"/>
        <v>1</v>
      </c>
      <c r="N5" s="3" t="s">
        <v>6</v>
      </c>
      <c r="O5" s="3" t="s">
        <v>21</v>
      </c>
      <c r="P5" s="3" t="s">
        <v>10</v>
      </c>
      <c r="Q5" s="11">
        <f>IF(OR(O5="",P5=""),"",SUMIFS('1. Points System'!$E$3:$E$24,'1. Points System'!$C$3:$C$24,O5,'1. Points System'!$D$3:$D$24,P5))</f>
        <v>4.5</v>
      </c>
      <c r="R5" s="6">
        <f t="shared" si="7"/>
        <v>4.5</v>
      </c>
      <c r="S5" s="21">
        <f t="shared" si="8"/>
        <v>2.25</v>
      </c>
      <c r="T5" s="22"/>
      <c r="U5" s="45">
        <f t="shared" si="9"/>
        <v>2.2530000000000001</v>
      </c>
    </row>
    <row r="6" spans="1:21" x14ac:dyDescent="0.25">
      <c r="A6" s="43" t="s">
        <v>305</v>
      </c>
      <c r="B6" s="16" t="s">
        <v>306</v>
      </c>
      <c r="C6" s="3" t="s">
        <v>260</v>
      </c>
      <c r="D6" s="3" t="s">
        <v>308</v>
      </c>
      <c r="E6" s="3" t="s">
        <v>383</v>
      </c>
      <c r="F6" s="29">
        <f t="shared" si="0"/>
        <v>5</v>
      </c>
      <c r="G6" s="28">
        <f t="shared" si="1"/>
        <v>8</v>
      </c>
      <c r="H6" s="27">
        <f t="shared" si="2"/>
        <v>-3</v>
      </c>
      <c r="I6" s="14" t="str">
        <f t="shared" si="3"/>
        <v>BRUK-BET Termalica Krakow</v>
      </c>
      <c r="J6" s="2" t="str" cm="1">
        <f t="array" ref="J6">TRIM(RIGHT(E6,LEN(E6)-LOOKUP(2,1/(MID(E6,ROW($1:$200),1)=" "),ROW($1:$200))))</f>
        <v>8-5</v>
      </c>
      <c r="K6" s="2">
        <f t="shared" si="4"/>
        <v>8</v>
      </c>
      <c r="L6" s="2">
        <f t="shared" si="5"/>
        <v>5</v>
      </c>
      <c r="M6" s="28">
        <f t="shared" si="6"/>
        <v>1</v>
      </c>
      <c r="N6" s="3" t="s">
        <v>6</v>
      </c>
      <c r="O6" s="3" t="s">
        <v>21</v>
      </c>
      <c r="P6" s="3" t="s">
        <v>11</v>
      </c>
      <c r="Q6" s="11">
        <f>IF(OR(O6="",P6=""),"",SUMIFS('1. Points System'!$E$3:$E$24,'1. Points System'!$C$3:$C$24,O6,'1. Points System'!$D$3:$D$24,P6))</f>
        <v>0</v>
      </c>
      <c r="R6" s="6">
        <f t="shared" si="7"/>
        <v>0</v>
      </c>
      <c r="S6" s="21">
        <f t="shared" si="8"/>
        <v>0</v>
      </c>
      <c r="T6" s="22"/>
      <c r="U6" s="45">
        <f t="shared" si="9"/>
        <v>-3.0000000000000001E-3</v>
      </c>
    </row>
    <row r="7" spans="1:21" x14ac:dyDescent="0.25">
      <c r="A7" s="43" t="s">
        <v>305</v>
      </c>
      <c r="B7" s="16" t="s">
        <v>306</v>
      </c>
      <c r="C7" s="3" t="s">
        <v>357</v>
      </c>
      <c r="D7" s="3" t="s">
        <v>309</v>
      </c>
      <c r="E7" s="3" t="s">
        <v>351</v>
      </c>
      <c r="F7" s="29">
        <f t="shared" si="0"/>
        <v>7</v>
      </c>
      <c r="G7" s="28">
        <f t="shared" si="1"/>
        <v>8</v>
      </c>
      <c r="H7" s="27">
        <f t="shared" si="2"/>
        <v>-1</v>
      </c>
      <c r="I7" s="14" t="str">
        <f t="shared" si="3"/>
        <v>Old Power</v>
      </c>
      <c r="J7" s="2" t="str" cm="1">
        <f t="array" ref="J7">TRIM(RIGHT(E7,LEN(E7)-LOOKUP(2,1/(MID(E7,ROW($1:$200),1)=" "),ROW($1:$200))))</f>
        <v>8-7</v>
      </c>
      <c r="K7" s="2">
        <f t="shared" si="4"/>
        <v>8</v>
      </c>
      <c r="L7" s="2">
        <f t="shared" si="5"/>
        <v>7</v>
      </c>
      <c r="M7" s="28">
        <f t="shared" si="6"/>
        <v>1</v>
      </c>
      <c r="N7" s="3" t="s">
        <v>6</v>
      </c>
      <c r="O7" s="3" t="s">
        <v>21</v>
      </c>
      <c r="P7" s="3" t="s">
        <v>11</v>
      </c>
      <c r="Q7" s="11">
        <f>IF(OR(O7="",P7=""),"",SUMIFS('1. Points System'!$E$3:$E$24,'1. Points System'!$C$3:$C$24,O7,'1. Points System'!$D$3:$D$24,P7))</f>
        <v>0</v>
      </c>
      <c r="R7" s="6">
        <f t="shared" si="7"/>
        <v>0</v>
      </c>
      <c r="S7" s="21">
        <f t="shared" si="8"/>
        <v>0</v>
      </c>
      <c r="T7" s="22"/>
      <c r="U7" s="45">
        <f t="shared" si="9"/>
        <v>-1E-3</v>
      </c>
    </row>
    <row r="8" spans="1:21" x14ac:dyDescent="0.25">
      <c r="A8" s="43" t="s">
        <v>305</v>
      </c>
      <c r="B8" s="16" t="s">
        <v>306</v>
      </c>
      <c r="C8" s="3" t="s">
        <v>41</v>
      </c>
      <c r="D8" s="3" t="s">
        <v>309</v>
      </c>
      <c r="E8" s="3" t="s">
        <v>351</v>
      </c>
      <c r="F8" s="29">
        <f t="shared" si="0"/>
        <v>8</v>
      </c>
      <c r="G8" s="28">
        <f t="shared" si="1"/>
        <v>7</v>
      </c>
      <c r="H8" s="27">
        <f t="shared" si="2"/>
        <v>1</v>
      </c>
      <c r="I8" s="14" t="str">
        <f t="shared" si="3"/>
        <v>Old Power</v>
      </c>
      <c r="J8" s="2" t="str" cm="1">
        <f t="array" ref="J8">TRIM(RIGHT(E8,LEN(E8)-LOOKUP(2,1/(MID(E8,ROW($1:$200),1)=" "),ROW($1:$200))))</f>
        <v>8-7</v>
      </c>
      <c r="K8" s="2">
        <f t="shared" si="4"/>
        <v>8</v>
      </c>
      <c r="L8" s="2">
        <f t="shared" si="5"/>
        <v>7</v>
      </c>
      <c r="M8" s="28">
        <f t="shared" si="6"/>
        <v>1</v>
      </c>
      <c r="N8" s="3" t="s">
        <v>6</v>
      </c>
      <c r="O8" s="3" t="s">
        <v>21</v>
      </c>
      <c r="P8" s="3" t="s">
        <v>10</v>
      </c>
      <c r="Q8" s="11">
        <f>IF(OR(O8="",P8=""),"",SUMIFS('1. Points System'!$E$3:$E$24,'1. Points System'!$C$3:$C$24,O8,'1. Points System'!$D$3:$D$24,P8))</f>
        <v>4.5</v>
      </c>
      <c r="R8" s="6">
        <f t="shared" si="7"/>
        <v>4.5</v>
      </c>
      <c r="S8" s="21">
        <f t="shared" si="8"/>
        <v>2.25</v>
      </c>
      <c r="T8" s="22"/>
      <c r="U8" s="45">
        <f t="shared" si="9"/>
        <v>2.2509999999999999</v>
      </c>
    </row>
    <row r="9" spans="1:21" x14ac:dyDescent="0.25">
      <c r="A9" s="44" t="s">
        <v>305</v>
      </c>
      <c r="B9" s="16" t="s">
        <v>306</v>
      </c>
      <c r="C9" s="3" t="s">
        <v>37</v>
      </c>
      <c r="D9" s="3" t="s">
        <v>310</v>
      </c>
      <c r="E9" s="3" t="s">
        <v>393</v>
      </c>
      <c r="F9" s="28">
        <f t="shared" si="0"/>
        <v>14</v>
      </c>
      <c r="G9" s="28">
        <f t="shared" si="1"/>
        <v>14</v>
      </c>
      <c r="H9" s="27">
        <f t="shared" si="2"/>
        <v>0</v>
      </c>
      <c r="I9" s="14" t="str">
        <f t="shared" si="3"/>
        <v>CSAVH Lyon</v>
      </c>
      <c r="J9" s="2" t="str" cm="1">
        <f t="array" ref="J9">TRIM(RIGHT(E9,LEN(E9)-LOOKUP(2,1/(MID(E9,ROW($1:$200),1)=" "),ROW($1:$200))))</f>
        <v>14-14</v>
      </c>
      <c r="K9" s="2">
        <f t="shared" si="4"/>
        <v>14</v>
      </c>
      <c r="L9" s="2">
        <f t="shared" si="5"/>
        <v>14</v>
      </c>
      <c r="M9" s="28">
        <f t="shared" si="6"/>
        <v>1</v>
      </c>
      <c r="N9" s="3" t="s">
        <v>6</v>
      </c>
      <c r="O9" s="3" t="s">
        <v>21</v>
      </c>
      <c r="P9" s="3" t="s">
        <v>17</v>
      </c>
      <c r="Q9" s="11">
        <f>IF(OR(O9="",P9=""),"",SUMIFS('1. Points System'!$E$3:$E$24,'1. Points System'!$C$3:$C$24,O9,'1. Points System'!$D$3:$D$24,P9))</f>
        <v>1.5</v>
      </c>
      <c r="R9" s="6">
        <f t="shared" si="7"/>
        <v>1.5</v>
      </c>
      <c r="S9" s="21">
        <f t="shared" si="8"/>
        <v>0.75</v>
      </c>
      <c r="T9" s="22"/>
      <c r="U9" s="45">
        <f t="shared" si="9"/>
        <v>0.75</v>
      </c>
    </row>
    <row r="10" spans="1:21" x14ac:dyDescent="0.25">
      <c r="A10" s="44" t="s">
        <v>305</v>
      </c>
      <c r="B10" s="16" t="s">
        <v>306</v>
      </c>
      <c r="C10" s="3" t="s">
        <v>356</v>
      </c>
      <c r="D10" s="3" t="s">
        <v>310</v>
      </c>
      <c r="E10" s="3" t="s">
        <v>393</v>
      </c>
      <c r="F10" s="29">
        <f t="shared" si="0"/>
        <v>14</v>
      </c>
      <c r="G10" s="28">
        <f t="shared" si="1"/>
        <v>14</v>
      </c>
      <c r="H10" s="27">
        <f t="shared" si="2"/>
        <v>0</v>
      </c>
      <c r="I10" s="14" t="str">
        <f t="shared" si="3"/>
        <v>CSAVH Lyon</v>
      </c>
      <c r="J10" s="2" t="str" cm="1">
        <f t="array" ref="J10">TRIM(RIGHT(E10,LEN(E10)-LOOKUP(2,1/(MID(E10,ROW($1:$200),1)=" "),ROW($1:$200))))</f>
        <v>14-14</v>
      </c>
      <c r="K10" s="2">
        <f t="shared" si="4"/>
        <v>14</v>
      </c>
      <c r="L10" s="2">
        <f t="shared" si="5"/>
        <v>14</v>
      </c>
      <c r="M10" s="28">
        <f t="shared" si="6"/>
        <v>1</v>
      </c>
      <c r="N10" s="3" t="s">
        <v>6</v>
      </c>
      <c r="O10" s="3" t="s">
        <v>21</v>
      </c>
      <c r="P10" s="3" t="s">
        <v>17</v>
      </c>
      <c r="Q10" s="11">
        <f>IF(OR(O10="",P10=""),"",SUMIFS('1. Points System'!$E$3:$E$24,'1. Points System'!$C$3:$C$24,O10,'1. Points System'!$D$3:$D$24,P10))</f>
        <v>1.5</v>
      </c>
      <c r="R10" s="6">
        <f t="shared" si="7"/>
        <v>1.5</v>
      </c>
      <c r="S10" s="21">
        <f t="shared" si="8"/>
        <v>0.75</v>
      </c>
      <c r="T10" s="22"/>
      <c r="U10" s="45">
        <f t="shared" si="9"/>
        <v>0.75</v>
      </c>
    </row>
    <row r="11" spans="1:21" x14ac:dyDescent="0.25">
      <c r="A11" s="44" t="s">
        <v>305</v>
      </c>
      <c r="B11" s="16" t="s">
        <v>306</v>
      </c>
      <c r="C11" s="3" t="s">
        <v>434</v>
      </c>
      <c r="D11" s="3" t="s">
        <v>311</v>
      </c>
      <c r="E11" s="3" t="s">
        <v>437</v>
      </c>
      <c r="F11" s="28">
        <f t="shared" si="0"/>
        <v>15</v>
      </c>
      <c r="G11" s="28">
        <f t="shared" si="1"/>
        <v>10</v>
      </c>
      <c r="H11" s="27">
        <f t="shared" si="2"/>
        <v>5</v>
      </c>
      <c r="I11" s="14" t="str">
        <f t="shared" si="3"/>
        <v>Ha. Vi. 2 Bruxelles</v>
      </c>
      <c r="J11" s="2" t="str" cm="1">
        <f t="array" ref="J11">TRIM(RIGHT(E11,LEN(E11)-LOOKUP(2,1/(MID(E11,ROW($1:$200),1)=" "),ROW($1:$200))))</f>
        <v>10-15</v>
      </c>
      <c r="K11" s="2">
        <f t="shared" si="4"/>
        <v>10</v>
      </c>
      <c r="L11" s="2">
        <f t="shared" si="5"/>
        <v>15</v>
      </c>
      <c r="M11" s="28">
        <f t="shared" si="6"/>
        <v>1</v>
      </c>
      <c r="N11" s="3" t="s">
        <v>6</v>
      </c>
      <c r="O11" s="3" t="s">
        <v>21</v>
      </c>
      <c r="P11" s="3" t="s">
        <v>10</v>
      </c>
      <c r="Q11" s="11">
        <f>IF(OR(O11="",P11=""),"",SUMIFS('1. Points System'!$E$3:$E$24,'1. Points System'!$C$3:$C$24,O11,'1. Points System'!$D$3:$D$24,P11))</f>
        <v>4.5</v>
      </c>
      <c r="R11" s="6">
        <f t="shared" si="7"/>
        <v>4.5</v>
      </c>
      <c r="S11" s="21">
        <f t="shared" si="8"/>
        <v>2.25</v>
      </c>
      <c r="T11" s="22"/>
      <c r="U11" s="45">
        <f t="shared" si="9"/>
        <v>2.2549999999999999</v>
      </c>
    </row>
    <row r="12" spans="1:21" x14ac:dyDescent="0.25">
      <c r="A12" s="44" t="s">
        <v>305</v>
      </c>
      <c r="B12" s="16" t="s">
        <v>306</v>
      </c>
      <c r="C12" s="3" t="s">
        <v>40</v>
      </c>
      <c r="D12" s="3" t="s">
        <v>311</v>
      </c>
      <c r="E12" s="3" t="s">
        <v>437</v>
      </c>
      <c r="F12" s="28">
        <f t="shared" si="0"/>
        <v>10</v>
      </c>
      <c r="G12" s="28">
        <f t="shared" si="1"/>
        <v>15</v>
      </c>
      <c r="H12" s="27">
        <f t="shared" si="2"/>
        <v>-5</v>
      </c>
      <c r="I12" s="14" t="str">
        <f t="shared" si="3"/>
        <v>Ha. Vi. 2 Bruxelles</v>
      </c>
      <c r="J12" s="2" t="str" cm="1">
        <f t="array" ref="J12">TRIM(RIGHT(E12,LEN(E12)-LOOKUP(2,1/(MID(E12,ROW($1:$200),1)=" "),ROW($1:$200))))</f>
        <v>10-15</v>
      </c>
      <c r="K12" s="2">
        <f t="shared" si="4"/>
        <v>10</v>
      </c>
      <c r="L12" s="2">
        <f t="shared" si="5"/>
        <v>15</v>
      </c>
      <c r="M12" s="28">
        <f t="shared" si="6"/>
        <v>1</v>
      </c>
      <c r="N12" s="3" t="s">
        <v>6</v>
      </c>
      <c r="O12" s="3" t="s">
        <v>21</v>
      </c>
      <c r="P12" s="3" t="s">
        <v>11</v>
      </c>
      <c r="Q12" s="11">
        <f>IF(OR(O12="",P12=""),"",SUMIFS('1. Points System'!$E$3:$E$24,'1. Points System'!$C$3:$C$24,O12,'1. Points System'!$D$3:$D$24,P12))</f>
        <v>0</v>
      </c>
      <c r="R12" s="6">
        <f t="shared" si="7"/>
        <v>0</v>
      </c>
      <c r="S12" s="21">
        <f t="shared" si="8"/>
        <v>0</v>
      </c>
      <c r="T12" s="22"/>
      <c r="U12" s="45">
        <f t="shared" si="9"/>
        <v>-5.0000000000000001E-3</v>
      </c>
    </row>
    <row r="13" spans="1:21" x14ac:dyDescent="0.25">
      <c r="A13" s="44" t="s">
        <v>305</v>
      </c>
      <c r="B13" s="16" t="s">
        <v>306</v>
      </c>
      <c r="C13" s="3" t="s">
        <v>286</v>
      </c>
      <c r="D13" s="3" t="s">
        <v>312</v>
      </c>
      <c r="E13" s="3" t="s">
        <v>340</v>
      </c>
      <c r="F13" s="28">
        <f t="shared" si="0"/>
        <v>10</v>
      </c>
      <c r="G13" s="28">
        <f t="shared" si="1"/>
        <v>7</v>
      </c>
      <c r="H13" s="27">
        <f t="shared" si="2"/>
        <v>3</v>
      </c>
      <c r="I13" s="14" t="str">
        <f t="shared" si="3"/>
        <v>Näpäjä</v>
      </c>
      <c r="J13" s="2" t="str" cm="1">
        <f t="array" ref="J13">TRIM(RIGHT(E13,LEN(E13)-LOOKUP(2,1/(MID(E13,ROW($1:$200),1)=" "),ROW($1:$200))))</f>
        <v>7-10</v>
      </c>
      <c r="K13" s="2">
        <f t="shared" si="4"/>
        <v>7</v>
      </c>
      <c r="L13" s="2">
        <f t="shared" si="5"/>
        <v>10</v>
      </c>
      <c r="M13" s="28">
        <f t="shared" si="6"/>
        <v>1</v>
      </c>
      <c r="N13" s="3" t="s">
        <v>6</v>
      </c>
      <c r="O13" s="3" t="s">
        <v>21</v>
      </c>
      <c r="P13" s="3" t="s">
        <v>10</v>
      </c>
      <c r="Q13" s="11">
        <f>IF(OR(O13="",P13=""),"",SUMIFS('1. Points System'!$E$3:$E$24,'1. Points System'!$C$3:$C$24,O13,'1. Points System'!$D$3:$D$24,P13))</f>
        <v>4.5</v>
      </c>
      <c r="R13" s="6">
        <f t="shared" si="7"/>
        <v>4.5</v>
      </c>
      <c r="S13" s="21">
        <f t="shared" si="8"/>
        <v>2.25</v>
      </c>
      <c r="T13" s="22"/>
      <c r="U13" s="45">
        <f t="shared" si="9"/>
        <v>2.2530000000000001</v>
      </c>
    </row>
    <row r="14" spans="1:21" x14ac:dyDescent="0.25">
      <c r="A14" s="44" t="s">
        <v>305</v>
      </c>
      <c r="B14" s="16" t="s">
        <v>306</v>
      </c>
      <c r="C14" s="3" t="s">
        <v>360</v>
      </c>
      <c r="D14" s="3" t="s">
        <v>312</v>
      </c>
      <c r="E14" s="3" t="s">
        <v>340</v>
      </c>
      <c r="F14" s="29">
        <f t="shared" si="0"/>
        <v>7</v>
      </c>
      <c r="G14" s="28">
        <f t="shared" si="1"/>
        <v>10</v>
      </c>
      <c r="H14" s="27">
        <f t="shared" si="2"/>
        <v>-3</v>
      </c>
      <c r="I14" s="14" t="str">
        <f t="shared" si="3"/>
        <v>Näpäjä</v>
      </c>
      <c r="J14" s="2" t="str" cm="1">
        <f t="array" ref="J14">TRIM(RIGHT(E14,LEN(E14)-LOOKUP(2,1/(MID(E14,ROW($1:$200),1)=" "),ROW($1:$200))))</f>
        <v>7-10</v>
      </c>
      <c r="K14" s="2">
        <f t="shared" si="4"/>
        <v>7</v>
      </c>
      <c r="L14" s="2">
        <f t="shared" si="5"/>
        <v>10</v>
      </c>
      <c r="M14" s="28">
        <f t="shared" si="6"/>
        <v>1</v>
      </c>
      <c r="N14" s="3" t="s">
        <v>6</v>
      </c>
      <c r="O14" s="3" t="s">
        <v>21</v>
      </c>
      <c r="P14" s="3" t="s">
        <v>11</v>
      </c>
      <c r="Q14" s="11">
        <f>IF(OR(O14="",P14=""),"",SUMIFS('1. Points System'!$E$3:$E$24,'1. Points System'!$C$3:$C$24,O14,'1. Points System'!$D$3:$D$24,P14))</f>
        <v>0</v>
      </c>
      <c r="R14" s="6">
        <f t="shared" si="7"/>
        <v>0</v>
      </c>
      <c r="S14" s="25">
        <f t="shared" si="8"/>
        <v>0</v>
      </c>
      <c r="T14" s="22"/>
      <c r="U14" s="45">
        <f t="shared" si="9"/>
        <v>-3.0000000000000001E-3</v>
      </c>
    </row>
    <row r="15" spans="1:21" x14ac:dyDescent="0.25">
      <c r="A15" s="43" t="s">
        <v>305</v>
      </c>
      <c r="B15" s="16" t="s">
        <v>306</v>
      </c>
      <c r="C15" s="3" t="s">
        <v>42</v>
      </c>
      <c r="D15" s="4" t="s">
        <v>313</v>
      </c>
      <c r="E15" s="4" t="s">
        <v>341</v>
      </c>
      <c r="F15" s="27">
        <f t="shared" si="0"/>
        <v>6</v>
      </c>
      <c r="G15" s="27">
        <f t="shared" si="1"/>
        <v>11</v>
      </c>
      <c r="H15" s="27">
        <f t="shared" si="2"/>
        <v>-5</v>
      </c>
      <c r="I15" s="14" t="str">
        <f t="shared" si="3"/>
        <v>FC Porto</v>
      </c>
      <c r="J15" s="2" t="str" cm="1">
        <f t="array" ref="J15">TRIM(RIGHT(E15,LEN(E15)-LOOKUP(2,1/(MID(E15,ROW($1:$200),1)=" "),ROW($1:$200))))</f>
        <v>6-11</v>
      </c>
      <c r="K15" s="2">
        <f t="shared" si="4"/>
        <v>6</v>
      </c>
      <c r="L15" s="2">
        <f t="shared" si="5"/>
        <v>11</v>
      </c>
      <c r="M15" s="27">
        <f t="shared" si="6"/>
        <v>1</v>
      </c>
      <c r="N15" s="4" t="s">
        <v>6</v>
      </c>
      <c r="O15" s="3" t="s">
        <v>21</v>
      </c>
      <c r="P15" s="3" t="s">
        <v>11</v>
      </c>
      <c r="Q15" s="11">
        <f>IF(OR(O15="",P15=""),"",SUMIFS('1. Points System'!$E$3:$E$24,'1. Points System'!$C$3:$C$24,O15,'1. Points System'!$D$3:$D$24,P15))</f>
        <v>0</v>
      </c>
      <c r="R15" s="6">
        <f t="shared" si="7"/>
        <v>0</v>
      </c>
      <c r="S15" s="21">
        <f t="shared" si="8"/>
        <v>0</v>
      </c>
      <c r="T15" s="22"/>
      <c r="U15" s="45">
        <f t="shared" si="9"/>
        <v>-5.0000000000000001E-3</v>
      </c>
    </row>
    <row r="16" spans="1:21" x14ac:dyDescent="0.25">
      <c r="A16" s="43" t="s">
        <v>305</v>
      </c>
      <c r="B16" s="16" t="s">
        <v>306</v>
      </c>
      <c r="C16" s="3" t="s">
        <v>41</v>
      </c>
      <c r="D16" s="3" t="s">
        <v>313</v>
      </c>
      <c r="E16" s="3" t="s">
        <v>341</v>
      </c>
      <c r="F16" s="29">
        <f t="shared" si="0"/>
        <v>11</v>
      </c>
      <c r="G16" s="28">
        <f t="shared" si="1"/>
        <v>6</v>
      </c>
      <c r="H16" s="27">
        <f t="shared" si="2"/>
        <v>5</v>
      </c>
      <c r="I16" s="14" t="str">
        <f t="shared" si="3"/>
        <v>FC Porto</v>
      </c>
      <c r="J16" s="2" t="str" cm="1">
        <f t="array" ref="J16">TRIM(RIGHT(E16,LEN(E16)-LOOKUP(2,1/(MID(E16,ROW($1:$200),1)=" "),ROW($1:$200))))</f>
        <v>6-11</v>
      </c>
      <c r="K16" s="2">
        <f t="shared" si="4"/>
        <v>6</v>
      </c>
      <c r="L16" s="2">
        <f t="shared" si="5"/>
        <v>11</v>
      </c>
      <c r="M16" s="28">
        <f t="shared" si="6"/>
        <v>1</v>
      </c>
      <c r="N16" s="3" t="s">
        <v>6</v>
      </c>
      <c r="O16" s="3" t="s">
        <v>21</v>
      </c>
      <c r="P16" s="3" t="s">
        <v>10</v>
      </c>
      <c r="Q16" s="11">
        <f>IF(OR(O16="",P16=""),"",SUMIFS('1. Points System'!$E$3:$E$24,'1. Points System'!$C$3:$C$24,O16,'1. Points System'!$D$3:$D$24,P16))</f>
        <v>4.5</v>
      </c>
      <c r="R16" s="6">
        <f t="shared" si="7"/>
        <v>4.5</v>
      </c>
      <c r="S16" s="21">
        <f t="shared" si="8"/>
        <v>2.25</v>
      </c>
      <c r="T16" s="22"/>
      <c r="U16" s="45">
        <f t="shared" si="9"/>
        <v>2.2549999999999999</v>
      </c>
    </row>
    <row r="17" spans="1:21" x14ac:dyDescent="0.25">
      <c r="A17" s="43" t="s">
        <v>305</v>
      </c>
      <c r="B17" s="16" t="s">
        <v>306</v>
      </c>
      <c r="C17" s="3" t="s">
        <v>37</v>
      </c>
      <c r="D17" s="3" t="s">
        <v>314</v>
      </c>
      <c r="E17" s="3" t="s">
        <v>395</v>
      </c>
      <c r="F17" s="28">
        <f t="shared" si="0"/>
        <v>7</v>
      </c>
      <c r="G17" s="28">
        <f t="shared" si="1"/>
        <v>12</v>
      </c>
      <c r="H17" s="27">
        <f t="shared" si="2"/>
        <v>-5</v>
      </c>
      <c r="I17" s="14" t="str">
        <f t="shared" si="3"/>
        <v>NGA Lions</v>
      </c>
      <c r="J17" s="2" t="str" cm="1">
        <f t="array" ref="J17">TRIM(RIGHT(E17,LEN(E17)-LOOKUP(2,1/(MID(E17,ROW($1:$200),1)=" "),ROW($1:$200))))</f>
        <v>12-7</v>
      </c>
      <c r="K17" s="2">
        <f t="shared" si="4"/>
        <v>12</v>
      </c>
      <c r="L17" s="2">
        <f t="shared" si="5"/>
        <v>7</v>
      </c>
      <c r="M17" s="28">
        <f t="shared" si="6"/>
        <v>1</v>
      </c>
      <c r="N17" s="3" t="s">
        <v>6</v>
      </c>
      <c r="O17" s="3" t="s">
        <v>21</v>
      </c>
      <c r="P17" s="3" t="s">
        <v>11</v>
      </c>
      <c r="Q17" s="11">
        <f>IF(OR(O17="",P17=""),"",SUMIFS('1. Points System'!$E$3:$E$24,'1. Points System'!$C$3:$C$24,O17,'1. Points System'!$D$3:$D$24,P17))</f>
        <v>0</v>
      </c>
      <c r="R17" s="6">
        <f t="shared" si="7"/>
        <v>0</v>
      </c>
      <c r="S17" s="21">
        <f t="shared" si="8"/>
        <v>0</v>
      </c>
      <c r="T17" s="22"/>
      <c r="U17" s="45">
        <f t="shared" si="9"/>
        <v>-5.0000000000000001E-3</v>
      </c>
    </row>
    <row r="18" spans="1:21" x14ac:dyDescent="0.25">
      <c r="A18" s="43" t="s">
        <v>305</v>
      </c>
      <c r="B18" s="16" t="s">
        <v>306</v>
      </c>
      <c r="C18" s="3" t="s">
        <v>260</v>
      </c>
      <c r="D18" s="3" t="s">
        <v>314</v>
      </c>
      <c r="E18" s="3" t="s">
        <v>395</v>
      </c>
      <c r="F18" s="29">
        <f t="shared" si="0"/>
        <v>12</v>
      </c>
      <c r="G18" s="28">
        <f t="shared" si="1"/>
        <v>7</v>
      </c>
      <c r="H18" s="27">
        <f t="shared" si="2"/>
        <v>5</v>
      </c>
      <c r="I18" s="14" t="str">
        <f t="shared" si="3"/>
        <v>NGA Lions</v>
      </c>
      <c r="J18" s="2" t="str" cm="1">
        <f t="array" ref="J18">TRIM(RIGHT(E18,LEN(E18)-LOOKUP(2,1/(MID(E18,ROW($1:$200),1)=" "),ROW($1:$200))))</f>
        <v>12-7</v>
      </c>
      <c r="K18" s="2">
        <f t="shared" si="4"/>
        <v>12</v>
      </c>
      <c r="L18" s="2">
        <f t="shared" si="5"/>
        <v>7</v>
      </c>
      <c r="M18" s="28">
        <f t="shared" si="6"/>
        <v>1</v>
      </c>
      <c r="N18" s="3" t="s">
        <v>6</v>
      </c>
      <c r="O18" s="3" t="s">
        <v>21</v>
      </c>
      <c r="P18" s="3" t="s">
        <v>10</v>
      </c>
      <c r="Q18" s="11">
        <f>IF(OR(O18="",P18=""),"",SUMIFS('1. Points System'!$E$3:$E$24,'1. Points System'!$C$3:$C$24,O18,'1. Points System'!$D$3:$D$24,P18))</f>
        <v>4.5</v>
      </c>
      <c r="R18" s="6">
        <f t="shared" si="7"/>
        <v>4.5</v>
      </c>
      <c r="S18" s="21">
        <f t="shared" si="8"/>
        <v>2.25</v>
      </c>
      <c r="T18" s="22"/>
      <c r="U18" s="45">
        <f t="shared" si="9"/>
        <v>2.2549999999999999</v>
      </c>
    </row>
    <row r="19" spans="1:21" x14ac:dyDescent="0.25">
      <c r="A19" s="43" t="s">
        <v>305</v>
      </c>
      <c r="B19" s="16" t="s">
        <v>306</v>
      </c>
      <c r="C19" s="3" t="s">
        <v>40</v>
      </c>
      <c r="D19" s="3" t="s">
        <v>315</v>
      </c>
      <c r="E19" s="3" t="s">
        <v>352</v>
      </c>
      <c r="F19" s="28">
        <f t="shared" si="0"/>
        <v>6</v>
      </c>
      <c r="G19" s="28">
        <f t="shared" si="1"/>
        <v>3</v>
      </c>
      <c r="H19" s="27">
        <f t="shared" si="2"/>
        <v>3</v>
      </c>
      <c r="I19" s="14" t="str">
        <f t="shared" si="3"/>
        <v>Nilüfer Buges</v>
      </c>
      <c r="J19" s="2" t="str" cm="1">
        <f t="array" ref="J19">TRIM(RIGHT(E19,LEN(E19)-LOOKUP(2,1/(MID(E19,ROW($1:$200),1)=" "),ROW($1:$200))))</f>
        <v>3-6</v>
      </c>
      <c r="K19" s="2">
        <f t="shared" si="4"/>
        <v>3</v>
      </c>
      <c r="L19" s="2">
        <f t="shared" si="5"/>
        <v>6</v>
      </c>
      <c r="M19" s="28">
        <f t="shared" si="6"/>
        <v>1</v>
      </c>
      <c r="N19" s="3" t="s">
        <v>6</v>
      </c>
      <c r="O19" s="3" t="s">
        <v>21</v>
      </c>
      <c r="P19" s="3" t="s">
        <v>10</v>
      </c>
      <c r="Q19" s="11">
        <f>IF(OR(O19="",P19=""),"",SUMIFS('1. Points System'!$E$3:$E$24,'1. Points System'!$C$3:$C$24,O19,'1. Points System'!$D$3:$D$24,P19))</f>
        <v>4.5</v>
      </c>
      <c r="R19" s="6">
        <f t="shared" si="7"/>
        <v>4.5</v>
      </c>
      <c r="S19" s="21">
        <f t="shared" si="8"/>
        <v>2.25</v>
      </c>
      <c r="T19" s="22"/>
      <c r="U19" s="45">
        <f t="shared" si="9"/>
        <v>2.2530000000000001</v>
      </c>
    </row>
    <row r="20" spans="1:21" x14ac:dyDescent="0.25">
      <c r="A20" s="43" t="s">
        <v>305</v>
      </c>
      <c r="B20" s="16" t="s">
        <v>306</v>
      </c>
      <c r="C20" s="3" t="s">
        <v>357</v>
      </c>
      <c r="D20" s="3" t="s">
        <v>315</v>
      </c>
      <c r="E20" s="3" t="s">
        <v>352</v>
      </c>
      <c r="F20" s="29">
        <f t="shared" si="0"/>
        <v>3</v>
      </c>
      <c r="G20" s="28">
        <f t="shared" si="1"/>
        <v>6</v>
      </c>
      <c r="H20" s="27">
        <f t="shared" si="2"/>
        <v>-3</v>
      </c>
      <c r="I20" s="14" t="str">
        <f t="shared" si="3"/>
        <v>Nilüfer Buges</v>
      </c>
      <c r="J20" s="2" t="str" cm="1">
        <f t="array" ref="J20">TRIM(RIGHT(E20,LEN(E20)-LOOKUP(2,1/(MID(E20,ROW($1:$200),1)=" "),ROW($1:$200))))</f>
        <v>3-6</v>
      </c>
      <c r="K20" s="2">
        <f t="shared" si="4"/>
        <v>3</v>
      </c>
      <c r="L20" s="2">
        <f t="shared" si="5"/>
        <v>6</v>
      </c>
      <c r="M20" s="28">
        <f t="shared" si="6"/>
        <v>1</v>
      </c>
      <c r="N20" s="3" t="s">
        <v>6</v>
      </c>
      <c r="O20" s="3" t="s">
        <v>21</v>
      </c>
      <c r="P20" s="3" t="s">
        <v>11</v>
      </c>
      <c r="Q20" s="11">
        <f>IF(OR(O20="",P20=""),"",SUMIFS('1. Points System'!$E$3:$E$24,'1. Points System'!$C$3:$C$24,O20,'1. Points System'!$D$3:$D$24,P20))</f>
        <v>0</v>
      </c>
      <c r="R20" s="6">
        <f t="shared" si="7"/>
        <v>0</v>
      </c>
      <c r="S20" s="21">
        <f t="shared" si="8"/>
        <v>0</v>
      </c>
      <c r="T20" s="22"/>
      <c r="U20" s="45">
        <f t="shared" si="9"/>
        <v>-3.0000000000000001E-3</v>
      </c>
    </row>
    <row r="21" spans="1:21" x14ac:dyDescent="0.25">
      <c r="A21" s="44" t="s">
        <v>305</v>
      </c>
      <c r="B21" s="16" t="s">
        <v>306</v>
      </c>
      <c r="C21" s="3" t="s">
        <v>360</v>
      </c>
      <c r="D21" s="3" t="s">
        <v>316</v>
      </c>
      <c r="E21" s="3" t="s">
        <v>342</v>
      </c>
      <c r="F21" s="29">
        <f t="shared" si="0"/>
        <v>7</v>
      </c>
      <c r="G21" s="28">
        <f t="shared" si="1"/>
        <v>9</v>
      </c>
      <c r="H21" s="27">
        <f t="shared" si="2"/>
        <v>-2</v>
      </c>
      <c r="I21" s="14" t="str">
        <f t="shared" si="3"/>
        <v>RGC Hansa</v>
      </c>
      <c r="J21" s="2" t="str" cm="1">
        <f t="array" ref="J21">TRIM(RIGHT(E21,LEN(E21)-LOOKUP(2,1/(MID(E21,ROW($1:$200),1)=" "),ROW($1:$200))))</f>
        <v>9-7</v>
      </c>
      <c r="K21" s="2">
        <f t="shared" si="4"/>
        <v>9</v>
      </c>
      <c r="L21" s="2">
        <f t="shared" si="5"/>
        <v>7</v>
      </c>
      <c r="M21" s="28">
        <f t="shared" si="6"/>
        <v>1</v>
      </c>
      <c r="N21" s="3" t="s">
        <v>6</v>
      </c>
      <c r="O21" s="3" t="s">
        <v>21</v>
      </c>
      <c r="P21" s="3" t="s">
        <v>11</v>
      </c>
      <c r="Q21" s="11">
        <f>IF(OR(O21="",P21=""),"",SUMIFS('1. Points System'!$E$3:$E$24,'1. Points System'!$C$3:$C$24,O21,'1. Points System'!$D$3:$D$24,P21))</f>
        <v>0</v>
      </c>
      <c r="R21" s="6">
        <f t="shared" si="7"/>
        <v>0</v>
      </c>
      <c r="S21" s="25">
        <f t="shared" si="8"/>
        <v>0</v>
      </c>
      <c r="T21" s="22"/>
      <c r="U21" s="45">
        <f t="shared" si="9"/>
        <v>-2E-3</v>
      </c>
    </row>
    <row r="22" spans="1:21" x14ac:dyDescent="0.25">
      <c r="A22" s="44" t="s">
        <v>305</v>
      </c>
      <c r="B22" s="16" t="s">
        <v>306</v>
      </c>
      <c r="C22" s="3" t="s">
        <v>356</v>
      </c>
      <c r="D22" s="3" t="s">
        <v>316</v>
      </c>
      <c r="E22" s="3" t="s">
        <v>342</v>
      </c>
      <c r="F22" s="29">
        <f t="shared" si="0"/>
        <v>9</v>
      </c>
      <c r="G22" s="28">
        <f t="shared" si="1"/>
        <v>7</v>
      </c>
      <c r="H22" s="27">
        <f t="shared" si="2"/>
        <v>2</v>
      </c>
      <c r="I22" s="14" t="str">
        <f t="shared" si="3"/>
        <v>RGC Hansa</v>
      </c>
      <c r="J22" s="2" t="str" cm="1">
        <f t="array" ref="J22">TRIM(RIGHT(E22,LEN(E22)-LOOKUP(2,1/(MID(E22,ROW($1:$200),1)=" "),ROW($1:$200))))</f>
        <v>9-7</v>
      </c>
      <c r="K22" s="2">
        <f t="shared" si="4"/>
        <v>9</v>
      </c>
      <c r="L22" s="2">
        <f t="shared" si="5"/>
        <v>7</v>
      </c>
      <c r="M22" s="28">
        <f t="shared" si="6"/>
        <v>1</v>
      </c>
      <c r="N22" s="3" t="s">
        <v>6</v>
      </c>
      <c r="O22" s="3" t="s">
        <v>21</v>
      </c>
      <c r="P22" s="3" t="s">
        <v>10</v>
      </c>
      <c r="Q22" s="11">
        <f>IF(OR(O22="",P22=""),"",SUMIFS('1. Points System'!$E$3:$E$24,'1. Points System'!$C$3:$C$24,O22,'1. Points System'!$D$3:$D$24,P22))</f>
        <v>4.5</v>
      </c>
      <c r="R22" s="6">
        <f t="shared" si="7"/>
        <v>4.5</v>
      </c>
      <c r="S22" s="21">
        <f t="shared" si="8"/>
        <v>2.25</v>
      </c>
      <c r="T22" s="22"/>
      <c r="U22" s="45">
        <f t="shared" si="9"/>
        <v>2.2519999999999998</v>
      </c>
    </row>
    <row r="23" spans="1:21" x14ac:dyDescent="0.25">
      <c r="A23" s="44" t="s">
        <v>305</v>
      </c>
      <c r="B23" s="16" t="s">
        <v>306</v>
      </c>
      <c r="C23" s="3" t="s">
        <v>286</v>
      </c>
      <c r="D23" s="3" t="s">
        <v>317</v>
      </c>
      <c r="E23" s="3" t="s">
        <v>343</v>
      </c>
      <c r="F23" s="28">
        <f t="shared" si="0"/>
        <v>9</v>
      </c>
      <c r="G23" s="28">
        <f t="shared" si="1"/>
        <v>13</v>
      </c>
      <c r="H23" s="27">
        <f t="shared" si="2"/>
        <v>-4</v>
      </c>
      <c r="I23" s="14" t="str">
        <f t="shared" si="3"/>
        <v>BRUK-BET Termalica Krakow</v>
      </c>
      <c r="J23" s="2" t="str" cm="1">
        <f t="array" ref="J23">TRIM(RIGHT(E23,LEN(E23)-LOOKUP(2,1/(MID(E23,ROW($1:$200),1)=" "),ROW($1:$200))))</f>
        <v>9-13</v>
      </c>
      <c r="K23" s="2">
        <f t="shared" si="4"/>
        <v>9</v>
      </c>
      <c r="L23" s="2">
        <f t="shared" si="5"/>
        <v>13</v>
      </c>
      <c r="M23" s="28">
        <f t="shared" si="6"/>
        <v>1</v>
      </c>
      <c r="N23" s="3" t="s">
        <v>6</v>
      </c>
      <c r="O23" s="3" t="s">
        <v>21</v>
      </c>
      <c r="P23" s="3" t="s">
        <v>11</v>
      </c>
      <c r="Q23" s="11">
        <f>IF(OR(O23="",P23=""),"",SUMIFS('1. Points System'!$E$3:$E$24,'1. Points System'!$C$3:$C$24,O23,'1. Points System'!$D$3:$D$24,P23))</f>
        <v>0</v>
      </c>
      <c r="R23" s="6">
        <f t="shared" si="7"/>
        <v>0</v>
      </c>
      <c r="S23" s="21">
        <f t="shared" si="8"/>
        <v>0</v>
      </c>
      <c r="T23" s="22"/>
      <c r="U23" s="45">
        <f t="shared" si="9"/>
        <v>-4.0000000000000001E-3</v>
      </c>
    </row>
    <row r="24" spans="1:21" x14ac:dyDescent="0.25">
      <c r="A24" s="44" t="s">
        <v>305</v>
      </c>
      <c r="B24" s="16" t="s">
        <v>306</v>
      </c>
      <c r="C24" s="3" t="s">
        <v>37</v>
      </c>
      <c r="D24" s="3" t="s">
        <v>317</v>
      </c>
      <c r="E24" s="3" t="s">
        <v>343</v>
      </c>
      <c r="F24" s="28">
        <f t="shared" si="0"/>
        <v>13</v>
      </c>
      <c r="G24" s="28">
        <f t="shared" si="1"/>
        <v>9</v>
      </c>
      <c r="H24" s="27">
        <f t="shared" si="2"/>
        <v>4</v>
      </c>
      <c r="I24" s="14" t="str">
        <f t="shared" si="3"/>
        <v>BRUK-BET Termalica Krakow</v>
      </c>
      <c r="J24" s="2" t="str" cm="1">
        <f t="array" ref="J24">TRIM(RIGHT(E24,LEN(E24)-LOOKUP(2,1/(MID(E24,ROW($1:$200),1)=" "),ROW($1:$200))))</f>
        <v>9-13</v>
      </c>
      <c r="K24" s="2">
        <f t="shared" si="4"/>
        <v>9</v>
      </c>
      <c r="L24" s="2">
        <f t="shared" si="5"/>
        <v>13</v>
      </c>
      <c r="M24" s="28">
        <f t="shared" si="6"/>
        <v>1</v>
      </c>
      <c r="N24" s="3" t="s">
        <v>6</v>
      </c>
      <c r="O24" s="3" t="s">
        <v>21</v>
      </c>
      <c r="P24" s="3" t="s">
        <v>10</v>
      </c>
      <c r="Q24" s="11">
        <f>IF(OR(O24="",P24=""),"",SUMIFS('1. Points System'!$E$3:$E$24,'1. Points System'!$C$3:$C$24,O24,'1. Points System'!$D$3:$D$24,P24))</f>
        <v>4.5</v>
      </c>
      <c r="R24" s="6">
        <f t="shared" si="7"/>
        <v>4.5</v>
      </c>
      <c r="S24" s="21">
        <f t="shared" si="8"/>
        <v>2.25</v>
      </c>
      <c r="T24" s="22"/>
      <c r="U24" s="45">
        <f t="shared" si="9"/>
        <v>2.254</v>
      </c>
    </row>
    <row r="25" spans="1:21" x14ac:dyDescent="0.25">
      <c r="A25" s="44" t="s">
        <v>305</v>
      </c>
      <c r="B25" s="16" t="s">
        <v>306</v>
      </c>
      <c r="C25" s="3" t="s">
        <v>434</v>
      </c>
      <c r="D25" s="3" t="s">
        <v>318</v>
      </c>
      <c r="E25" s="3" t="s">
        <v>436</v>
      </c>
      <c r="F25" s="28">
        <f t="shared" si="0"/>
        <v>11</v>
      </c>
      <c r="G25" s="28">
        <f t="shared" si="1"/>
        <v>10</v>
      </c>
      <c r="H25" s="27">
        <f t="shared" si="2"/>
        <v>1</v>
      </c>
      <c r="I25" s="14" t="str">
        <f t="shared" si="3"/>
        <v>GC Nikšić</v>
      </c>
      <c r="J25" s="2" t="str" cm="1">
        <f t="array" ref="J25">TRIM(RIGHT(E25,LEN(E25)-LOOKUP(2,1/(MID(E25,ROW($1:$200),1)=" "),ROW($1:$200))))</f>
        <v>11-10</v>
      </c>
      <c r="K25" s="2">
        <f t="shared" si="4"/>
        <v>11</v>
      </c>
      <c r="L25" s="2">
        <f t="shared" si="5"/>
        <v>10</v>
      </c>
      <c r="M25" s="28">
        <f t="shared" si="6"/>
        <v>1</v>
      </c>
      <c r="N25" s="3" t="s">
        <v>6</v>
      </c>
      <c r="O25" s="3" t="s">
        <v>21</v>
      </c>
      <c r="P25" s="3" t="s">
        <v>10</v>
      </c>
      <c r="Q25" s="11">
        <f>IF(OR(O25="",P25=""),"",SUMIFS('1. Points System'!$E$3:$E$24,'1. Points System'!$C$3:$C$24,O25,'1. Points System'!$D$3:$D$24,P25))</f>
        <v>4.5</v>
      </c>
      <c r="R25" s="6">
        <f t="shared" si="7"/>
        <v>4.5</v>
      </c>
      <c r="S25" s="21">
        <f t="shared" si="8"/>
        <v>2.25</v>
      </c>
      <c r="T25" s="22"/>
      <c r="U25" s="45">
        <f t="shared" si="9"/>
        <v>2.2509999999999999</v>
      </c>
    </row>
    <row r="26" spans="1:21" x14ac:dyDescent="0.25">
      <c r="A26" s="44" t="s">
        <v>305</v>
      </c>
      <c r="B26" s="16" t="s">
        <v>306</v>
      </c>
      <c r="C26" s="3" t="s">
        <v>41</v>
      </c>
      <c r="D26" s="3" t="s">
        <v>318</v>
      </c>
      <c r="E26" s="3" t="s">
        <v>436</v>
      </c>
      <c r="F26" s="29">
        <f t="shared" si="0"/>
        <v>10</v>
      </c>
      <c r="G26" s="28">
        <f t="shared" si="1"/>
        <v>11</v>
      </c>
      <c r="H26" s="27">
        <f t="shared" si="2"/>
        <v>-1</v>
      </c>
      <c r="I26" s="14" t="str">
        <f t="shared" si="3"/>
        <v>GC Nikšić</v>
      </c>
      <c r="J26" s="2" t="str" cm="1">
        <f t="array" ref="J26">TRIM(RIGHT(E26,LEN(E26)-LOOKUP(2,1/(MID(E26,ROW($1:$200),1)=" "),ROW($1:$200))))</f>
        <v>11-10</v>
      </c>
      <c r="K26" s="2">
        <f t="shared" si="4"/>
        <v>11</v>
      </c>
      <c r="L26" s="2">
        <f t="shared" si="5"/>
        <v>10</v>
      </c>
      <c r="M26" s="28">
        <f t="shared" si="6"/>
        <v>1</v>
      </c>
      <c r="N26" s="3" t="s">
        <v>6</v>
      </c>
      <c r="O26" s="3" t="s">
        <v>21</v>
      </c>
      <c r="P26" s="3" t="s">
        <v>11</v>
      </c>
      <c r="Q26" s="11">
        <f>IF(OR(O26="",P26=""),"",SUMIFS('1. Points System'!$E$3:$E$24,'1. Points System'!$C$3:$C$24,O26,'1. Points System'!$D$3:$D$24,P26))</f>
        <v>0</v>
      </c>
      <c r="R26" s="6">
        <f t="shared" si="7"/>
        <v>0</v>
      </c>
      <c r="S26" s="21">
        <f t="shared" si="8"/>
        <v>0</v>
      </c>
      <c r="T26" s="22"/>
      <c r="U26" s="45">
        <f t="shared" si="9"/>
        <v>-1E-3</v>
      </c>
    </row>
    <row r="27" spans="1:21" x14ac:dyDescent="0.25">
      <c r="A27" s="44" t="s">
        <v>305</v>
      </c>
      <c r="B27" s="16" t="s">
        <v>306</v>
      </c>
      <c r="C27" s="3" t="s">
        <v>360</v>
      </c>
      <c r="D27" s="3" t="s">
        <v>319</v>
      </c>
      <c r="E27" s="3" t="s">
        <v>385</v>
      </c>
      <c r="F27" s="29">
        <f t="shared" si="0"/>
        <v>5</v>
      </c>
      <c r="G27" s="28">
        <f t="shared" si="1"/>
        <v>5</v>
      </c>
      <c r="H27" s="27">
        <f t="shared" si="2"/>
        <v>0</v>
      </c>
      <c r="I27" s="14" t="str">
        <f t="shared" si="3"/>
        <v>Näpäjä</v>
      </c>
      <c r="J27" s="2" t="str" cm="1">
        <f t="array" ref="J27">TRIM(RIGHT(E27,LEN(E27)-LOOKUP(2,1/(MID(E27,ROW($1:$200),1)=" "),ROW($1:$200))))</f>
        <v>5-5</v>
      </c>
      <c r="K27" s="2">
        <f t="shared" si="4"/>
        <v>5</v>
      </c>
      <c r="L27" s="2">
        <f t="shared" si="5"/>
        <v>5</v>
      </c>
      <c r="M27" s="28">
        <f t="shared" si="6"/>
        <v>1</v>
      </c>
      <c r="N27" s="3" t="s">
        <v>6</v>
      </c>
      <c r="O27" s="3" t="s">
        <v>21</v>
      </c>
      <c r="P27" s="3" t="s">
        <v>17</v>
      </c>
      <c r="Q27" s="11">
        <f>IF(OR(O27="",P27=""),"",SUMIFS('1. Points System'!$E$3:$E$24,'1. Points System'!$C$3:$C$24,O27,'1. Points System'!$D$3:$D$24,P27))</f>
        <v>1.5</v>
      </c>
      <c r="R27" s="6">
        <f t="shared" si="7"/>
        <v>1.5</v>
      </c>
      <c r="S27" s="25">
        <f t="shared" si="8"/>
        <v>0.75</v>
      </c>
      <c r="T27" s="22"/>
      <c r="U27" s="45">
        <f t="shared" si="9"/>
        <v>0.75</v>
      </c>
    </row>
    <row r="28" spans="1:21" x14ac:dyDescent="0.25">
      <c r="A28" s="44" t="s">
        <v>305</v>
      </c>
      <c r="B28" s="16" t="s">
        <v>306</v>
      </c>
      <c r="C28" s="3" t="s">
        <v>260</v>
      </c>
      <c r="D28" s="3" t="s">
        <v>319</v>
      </c>
      <c r="E28" s="3" t="s">
        <v>385</v>
      </c>
      <c r="F28" s="29">
        <f t="shared" si="0"/>
        <v>5</v>
      </c>
      <c r="G28" s="28">
        <f t="shared" si="1"/>
        <v>5</v>
      </c>
      <c r="H28" s="27">
        <f t="shared" si="2"/>
        <v>0</v>
      </c>
      <c r="I28" s="14" t="str">
        <f t="shared" si="3"/>
        <v>Näpäjä</v>
      </c>
      <c r="J28" s="2" t="str" cm="1">
        <f t="array" ref="J28">TRIM(RIGHT(E28,LEN(E28)-LOOKUP(2,1/(MID(E28,ROW($1:$200),1)=" "),ROW($1:$200))))</f>
        <v>5-5</v>
      </c>
      <c r="K28" s="2">
        <f t="shared" si="4"/>
        <v>5</v>
      </c>
      <c r="L28" s="2">
        <f t="shared" si="5"/>
        <v>5</v>
      </c>
      <c r="M28" s="28">
        <f t="shared" si="6"/>
        <v>1</v>
      </c>
      <c r="N28" s="3" t="s">
        <v>6</v>
      </c>
      <c r="O28" s="3" t="s">
        <v>21</v>
      </c>
      <c r="P28" s="3" t="s">
        <v>17</v>
      </c>
      <c r="Q28" s="11">
        <f>IF(OR(O28="",P28=""),"",SUMIFS('1. Points System'!$E$3:$E$24,'1. Points System'!$C$3:$C$24,O28,'1. Points System'!$D$3:$D$24,P28))</f>
        <v>1.5</v>
      </c>
      <c r="R28" s="6">
        <f t="shared" si="7"/>
        <v>1.5</v>
      </c>
      <c r="S28" s="21">
        <f t="shared" si="8"/>
        <v>0.75</v>
      </c>
      <c r="T28" s="22"/>
      <c r="U28" s="45">
        <f t="shared" si="9"/>
        <v>0.75</v>
      </c>
    </row>
    <row r="29" spans="1:21" x14ac:dyDescent="0.25">
      <c r="A29" s="44" t="s">
        <v>305</v>
      </c>
      <c r="B29" s="16" t="s">
        <v>306</v>
      </c>
      <c r="C29" s="3" t="s">
        <v>42</v>
      </c>
      <c r="D29" s="3" t="s">
        <v>320</v>
      </c>
      <c r="E29" s="3" t="s">
        <v>344</v>
      </c>
      <c r="F29" s="28">
        <f t="shared" si="0"/>
        <v>5</v>
      </c>
      <c r="G29" s="28">
        <f t="shared" si="1"/>
        <v>10</v>
      </c>
      <c r="H29" s="27">
        <f t="shared" si="2"/>
        <v>-5</v>
      </c>
      <c r="I29" s="14" t="str">
        <f t="shared" si="3"/>
        <v>Ha. Vi. 2 Bruxelles</v>
      </c>
      <c r="J29" s="2" t="str" cm="1">
        <f t="array" ref="J29">TRIM(RIGHT(E29,LEN(E29)-LOOKUP(2,1/(MID(E29,ROW($1:$200),1)=" "),ROW($1:$200))))</f>
        <v>10-5</v>
      </c>
      <c r="K29" s="2">
        <f t="shared" si="4"/>
        <v>10</v>
      </c>
      <c r="L29" s="2">
        <f t="shared" si="5"/>
        <v>5</v>
      </c>
      <c r="M29" s="28">
        <f t="shared" si="6"/>
        <v>1</v>
      </c>
      <c r="N29" s="3" t="s">
        <v>6</v>
      </c>
      <c r="O29" s="3" t="s">
        <v>21</v>
      </c>
      <c r="P29" s="3" t="s">
        <v>11</v>
      </c>
      <c r="Q29" s="11">
        <f>IF(OR(O29="",P29=""),"",SUMIFS('1. Points System'!$E$3:$E$24,'1. Points System'!$C$3:$C$24,O29,'1. Points System'!$D$3:$D$24,P29))</f>
        <v>0</v>
      </c>
      <c r="R29" s="6">
        <f t="shared" si="7"/>
        <v>0</v>
      </c>
      <c r="S29" s="21">
        <f t="shared" si="8"/>
        <v>0</v>
      </c>
      <c r="T29" s="22"/>
      <c r="U29" s="45">
        <f t="shared" si="9"/>
        <v>-5.0000000000000001E-3</v>
      </c>
    </row>
    <row r="30" spans="1:21" x14ac:dyDescent="0.25">
      <c r="A30" s="44" t="s">
        <v>305</v>
      </c>
      <c r="B30" s="16" t="s">
        <v>306</v>
      </c>
      <c r="C30" s="3" t="s">
        <v>40</v>
      </c>
      <c r="D30" s="3" t="s">
        <v>320</v>
      </c>
      <c r="E30" s="3" t="s">
        <v>344</v>
      </c>
      <c r="F30" s="28">
        <f t="shared" si="0"/>
        <v>10</v>
      </c>
      <c r="G30" s="28">
        <f t="shared" si="1"/>
        <v>5</v>
      </c>
      <c r="H30" s="27">
        <f t="shared" si="2"/>
        <v>5</v>
      </c>
      <c r="I30" s="14" t="str">
        <f t="shared" si="3"/>
        <v>Ha. Vi. 2 Bruxelles</v>
      </c>
      <c r="J30" s="2" t="str" cm="1">
        <f t="array" ref="J30">TRIM(RIGHT(E30,LEN(E30)-LOOKUP(2,1/(MID(E30,ROW($1:$200),1)=" "),ROW($1:$200))))</f>
        <v>10-5</v>
      </c>
      <c r="K30" s="2">
        <f t="shared" si="4"/>
        <v>10</v>
      </c>
      <c r="L30" s="2">
        <f t="shared" si="5"/>
        <v>5</v>
      </c>
      <c r="M30" s="28">
        <f t="shared" si="6"/>
        <v>1</v>
      </c>
      <c r="N30" s="3" t="s">
        <v>6</v>
      </c>
      <c r="O30" s="3" t="s">
        <v>21</v>
      </c>
      <c r="P30" s="3" t="s">
        <v>10</v>
      </c>
      <c r="Q30" s="11">
        <f>IF(OR(O30="",P30=""),"",SUMIFS('1. Points System'!$E$3:$E$24,'1. Points System'!$C$3:$C$24,O30,'1. Points System'!$D$3:$D$24,P30))</f>
        <v>4.5</v>
      </c>
      <c r="R30" s="6">
        <f t="shared" si="7"/>
        <v>4.5</v>
      </c>
      <c r="S30" s="21">
        <f t="shared" si="8"/>
        <v>2.25</v>
      </c>
      <c r="T30" s="22"/>
      <c r="U30" s="45">
        <f t="shared" si="9"/>
        <v>2.2549999999999999</v>
      </c>
    </row>
    <row r="31" spans="1:21" x14ac:dyDescent="0.25">
      <c r="A31" s="44" t="s">
        <v>305</v>
      </c>
      <c r="B31" s="16" t="s">
        <v>306</v>
      </c>
      <c r="C31" s="3" t="s">
        <v>286</v>
      </c>
      <c r="D31" s="3" t="s">
        <v>321</v>
      </c>
      <c r="E31" s="3" t="s">
        <v>392</v>
      </c>
      <c r="F31" s="28">
        <f t="shared" si="0"/>
        <v>7</v>
      </c>
      <c r="G31" s="28">
        <f t="shared" si="1"/>
        <v>10</v>
      </c>
      <c r="H31" s="27">
        <f t="shared" si="2"/>
        <v>-3</v>
      </c>
      <c r="I31" s="14" t="str">
        <f t="shared" si="3"/>
        <v>RGC Hansa</v>
      </c>
      <c r="J31" s="2" t="str" cm="1">
        <f t="array" ref="J31">TRIM(RIGHT(E31,LEN(E31)-LOOKUP(2,1/(MID(E31,ROW($1:$200),1)=" "),ROW($1:$200))))</f>
        <v>10-7</v>
      </c>
      <c r="K31" s="2">
        <f t="shared" si="4"/>
        <v>10</v>
      </c>
      <c r="L31" s="2">
        <f t="shared" si="5"/>
        <v>7</v>
      </c>
      <c r="M31" s="28">
        <f t="shared" si="6"/>
        <v>1</v>
      </c>
      <c r="N31" s="3" t="s">
        <v>6</v>
      </c>
      <c r="O31" s="3" t="s">
        <v>21</v>
      </c>
      <c r="P31" s="3" t="s">
        <v>11</v>
      </c>
      <c r="Q31" s="11">
        <f>IF(OR(O31="",P31=""),"",SUMIFS('1. Points System'!$E$3:$E$24,'1. Points System'!$C$3:$C$24,O31,'1. Points System'!$D$3:$D$24,P31))</f>
        <v>0</v>
      </c>
      <c r="R31" s="6">
        <f t="shared" si="7"/>
        <v>0</v>
      </c>
      <c r="S31" s="21">
        <f t="shared" si="8"/>
        <v>0</v>
      </c>
      <c r="T31" s="22"/>
      <c r="U31" s="45">
        <f t="shared" si="9"/>
        <v>-3.0000000000000001E-3</v>
      </c>
    </row>
    <row r="32" spans="1:21" x14ac:dyDescent="0.25">
      <c r="A32" s="44" t="s">
        <v>305</v>
      </c>
      <c r="B32" s="16" t="s">
        <v>306</v>
      </c>
      <c r="C32" s="3" t="s">
        <v>356</v>
      </c>
      <c r="D32" s="3" t="s">
        <v>321</v>
      </c>
      <c r="E32" s="3" t="s">
        <v>392</v>
      </c>
      <c r="F32" s="29">
        <f t="shared" si="0"/>
        <v>10</v>
      </c>
      <c r="G32" s="28">
        <f t="shared" si="1"/>
        <v>7</v>
      </c>
      <c r="H32" s="27">
        <f t="shared" si="2"/>
        <v>3</v>
      </c>
      <c r="I32" s="14" t="str">
        <f t="shared" si="3"/>
        <v>RGC Hansa</v>
      </c>
      <c r="J32" s="2" t="str" cm="1">
        <f t="array" ref="J32">TRIM(RIGHT(E32,LEN(E32)-LOOKUP(2,1/(MID(E32,ROW($1:$200),1)=" "),ROW($1:$200))))</f>
        <v>10-7</v>
      </c>
      <c r="K32" s="2">
        <f t="shared" si="4"/>
        <v>10</v>
      </c>
      <c r="L32" s="2">
        <f t="shared" si="5"/>
        <v>7</v>
      </c>
      <c r="M32" s="28">
        <f t="shared" si="6"/>
        <v>1</v>
      </c>
      <c r="N32" s="3" t="s">
        <v>6</v>
      </c>
      <c r="O32" s="3" t="s">
        <v>21</v>
      </c>
      <c r="P32" s="3" t="s">
        <v>10</v>
      </c>
      <c r="Q32" s="11">
        <f>IF(OR(O32="",P32=""),"",SUMIFS('1. Points System'!$E$3:$E$24,'1. Points System'!$C$3:$C$24,O32,'1. Points System'!$D$3:$D$24,P32))</f>
        <v>4.5</v>
      </c>
      <c r="R32" s="6">
        <f t="shared" si="7"/>
        <v>4.5</v>
      </c>
      <c r="S32" s="21">
        <f t="shared" si="8"/>
        <v>2.25</v>
      </c>
      <c r="T32" s="22"/>
      <c r="U32" s="45">
        <f t="shared" si="9"/>
        <v>2.2530000000000001</v>
      </c>
    </row>
    <row r="33" spans="1:21" x14ac:dyDescent="0.25">
      <c r="A33" s="44" t="s">
        <v>305</v>
      </c>
      <c r="B33" s="16" t="s">
        <v>306</v>
      </c>
      <c r="C33" s="3" t="s">
        <v>434</v>
      </c>
      <c r="D33" s="3" t="s">
        <v>322</v>
      </c>
      <c r="E33" s="3" t="s">
        <v>438</v>
      </c>
      <c r="F33" s="28">
        <f t="shared" si="0"/>
        <v>9</v>
      </c>
      <c r="G33" s="28">
        <f t="shared" si="1"/>
        <v>6</v>
      </c>
      <c r="H33" s="27">
        <f t="shared" si="2"/>
        <v>3</v>
      </c>
      <c r="I33" s="14" t="str">
        <f t="shared" si="3"/>
        <v>Nilüfer Buges</v>
      </c>
      <c r="J33" s="2" t="str" cm="1">
        <f t="array" ref="J33">TRIM(RIGHT(E33,LEN(E33)-LOOKUP(2,1/(MID(E33,ROW($1:$200),1)=" "),ROW($1:$200))))</f>
        <v>6-9</v>
      </c>
      <c r="K33" s="2">
        <f t="shared" si="4"/>
        <v>6</v>
      </c>
      <c r="L33" s="2">
        <f t="shared" si="5"/>
        <v>9</v>
      </c>
      <c r="M33" s="28">
        <f t="shared" si="6"/>
        <v>1</v>
      </c>
      <c r="N33" s="3" t="s">
        <v>6</v>
      </c>
      <c r="O33" s="3" t="s">
        <v>21</v>
      </c>
      <c r="P33" s="3" t="s">
        <v>10</v>
      </c>
      <c r="Q33" s="11">
        <f>IF(OR(O33="",P33=""),"",SUMIFS('1. Points System'!$E$3:$E$24,'1. Points System'!$C$3:$C$24,O33,'1. Points System'!$D$3:$D$24,P33))</f>
        <v>4.5</v>
      </c>
      <c r="R33" s="6">
        <f t="shared" si="7"/>
        <v>4.5</v>
      </c>
      <c r="S33" s="21">
        <f t="shared" si="8"/>
        <v>2.25</v>
      </c>
      <c r="T33" s="22"/>
      <c r="U33" s="45">
        <f t="shared" si="9"/>
        <v>2.2530000000000001</v>
      </c>
    </row>
    <row r="34" spans="1:21" x14ac:dyDescent="0.25">
      <c r="A34" s="44" t="s">
        <v>305</v>
      </c>
      <c r="B34" s="16" t="s">
        <v>306</v>
      </c>
      <c r="C34" s="3" t="s">
        <v>357</v>
      </c>
      <c r="D34" s="3" t="s">
        <v>322</v>
      </c>
      <c r="E34" s="3" t="s">
        <v>438</v>
      </c>
      <c r="F34" s="29">
        <f t="shared" si="0"/>
        <v>6</v>
      </c>
      <c r="G34" s="28">
        <f t="shared" si="1"/>
        <v>9</v>
      </c>
      <c r="H34" s="27">
        <f t="shared" si="2"/>
        <v>-3</v>
      </c>
      <c r="I34" s="14" t="str">
        <f t="shared" si="3"/>
        <v>Nilüfer Buges</v>
      </c>
      <c r="J34" s="2" t="str" cm="1">
        <f t="array" ref="J34">TRIM(RIGHT(E34,LEN(E34)-LOOKUP(2,1/(MID(E34,ROW($1:$200),1)=" "),ROW($1:$200))))</f>
        <v>6-9</v>
      </c>
      <c r="K34" s="2">
        <f t="shared" si="4"/>
        <v>6</v>
      </c>
      <c r="L34" s="2">
        <f t="shared" si="5"/>
        <v>9</v>
      </c>
      <c r="M34" s="28">
        <f t="shared" si="6"/>
        <v>1</v>
      </c>
      <c r="N34" s="3" t="s">
        <v>6</v>
      </c>
      <c r="O34" s="3" t="s">
        <v>21</v>
      </c>
      <c r="P34" s="3" t="s">
        <v>11</v>
      </c>
      <c r="Q34" s="11">
        <f>IF(OR(O34="",P34=""),"",SUMIFS('1. Points System'!$E$3:$E$24,'1. Points System'!$C$3:$C$24,O34,'1. Points System'!$D$3:$D$24,P34))</f>
        <v>0</v>
      </c>
      <c r="R34" s="6">
        <f t="shared" si="7"/>
        <v>0</v>
      </c>
      <c r="S34" s="21">
        <f t="shared" si="8"/>
        <v>0</v>
      </c>
      <c r="T34" s="22"/>
      <c r="U34" s="45">
        <f t="shared" si="9"/>
        <v>-3.0000000000000001E-3</v>
      </c>
    </row>
    <row r="35" spans="1:21" x14ac:dyDescent="0.25">
      <c r="A35" s="44" t="s">
        <v>305</v>
      </c>
      <c r="B35" s="16" t="s">
        <v>306</v>
      </c>
      <c r="C35" s="3" t="s">
        <v>37</v>
      </c>
      <c r="D35" s="3" t="s">
        <v>323</v>
      </c>
      <c r="E35" s="3" t="s">
        <v>345</v>
      </c>
      <c r="F35" s="28">
        <f t="shared" si="0"/>
        <v>5</v>
      </c>
      <c r="G35" s="28">
        <f t="shared" si="1"/>
        <v>2</v>
      </c>
      <c r="H35" s="27">
        <f t="shared" si="2"/>
        <v>3</v>
      </c>
      <c r="I35" s="14" t="str">
        <f t="shared" ref="I35:I68" si="10">TRIM(LEFT(E35,FIND(" – ",E35)-1))</f>
        <v>CSAVH Lyon</v>
      </c>
      <c r="J35" s="2" t="str" cm="1">
        <f t="array" ref="J35">TRIM(RIGHT(E35,LEN(E35)-LOOKUP(2,1/(MID(E35,ROW($1:$200),1)=" "),ROW($1:$200))))</f>
        <v>5-2</v>
      </c>
      <c r="K35" s="2">
        <f t="shared" ref="K35:K66" si="11">VALUE(LEFT(J35,FIND("-",SUBSTITUTE(J35,":","-"))-1))</f>
        <v>5</v>
      </c>
      <c r="L35" s="2">
        <f t="shared" ref="L35:L68" si="12">VALUE(RIGHT(SUBSTITUTE(J35,":","-"),LEN(SUBSTITUTE(J35,":","-"))-FIND("-",SUBSTITUTE(J35,":","-"))))</f>
        <v>2</v>
      </c>
      <c r="M35" s="28">
        <f t="shared" si="6"/>
        <v>1</v>
      </c>
      <c r="N35" s="3" t="s">
        <v>6</v>
      </c>
      <c r="O35" s="3" t="s">
        <v>21</v>
      </c>
      <c r="P35" s="3" t="s">
        <v>10</v>
      </c>
      <c r="Q35" s="11">
        <f>IF(OR(O35="",P35=""),"",SUMIFS('1. Points System'!$E$3:$E$24,'1. Points System'!$C$3:$C$24,O35,'1. Points System'!$D$3:$D$24,P35))</f>
        <v>4.5</v>
      </c>
      <c r="R35" s="6">
        <f t="shared" si="7"/>
        <v>4.5</v>
      </c>
      <c r="S35" s="21">
        <f t="shared" si="8"/>
        <v>2.25</v>
      </c>
      <c r="T35" s="22"/>
      <c r="U35" s="45">
        <f t="shared" si="9"/>
        <v>2.2530000000000001</v>
      </c>
    </row>
    <row r="36" spans="1:21" x14ac:dyDescent="0.25">
      <c r="A36" s="44" t="s">
        <v>305</v>
      </c>
      <c r="B36" s="16" t="s">
        <v>306</v>
      </c>
      <c r="C36" s="3" t="s">
        <v>360</v>
      </c>
      <c r="D36" s="3" t="s">
        <v>323</v>
      </c>
      <c r="E36" s="3" t="s">
        <v>345</v>
      </c>
      <c r="F36" s="29">
        <f t="shared" si="0"/>
        <v>2</v>
      </c>
      <c r="G36" s="28">
        <f t="shared" si="1"/>
        <v>5</v>
      </c>
      <c r="H36" s="27">
        <f t="shared" si="2"/>
        <v>-3</v>
      </c>
      <c r="I36" s="14" t="str">
        <f t="shared" si="10"/>
        <v>CSAVH Lyon</v>
      </c>
      <c r="J36" s="2" t="str" cm="1">
        <f t="array" ref="J36">TRIM(RIGHT(E36,LEN(E36)-LOOKUP(2,1/(MID(E36,ROW($1:$200),1)=" "),ROW($1:$200))))</f>
        <v>5-2</v>
      </c>
      <c r="K36" s="2">
        <f t="shared" si="11"/>
        <v>5</v>
      </c>
      <c r="L36" s="2">
        <f t="shared" si="12"/>
        <v>2</v>
      </c>
      <c r="M36" s="28">
        <f t="shared" si="6"/>
        <v>1</v>
      </c>
      <c r="N36" s="3" t="s">
        <v>6</v>
      </c>
      <c r="O36" s="3" t="s">
        <v>21</v>
      </c>
      <c r="P36" s="3" t="s">
        <v>11</v>
      </c>
      <c r="Q36" s="11">
        <f>IF(OR(O36="",P36=""),"",SUMIFS('1. Points System'!$E$3:$E$24,'1. Points System'!$C$3:$C$24,O36,'1. Points System'!$D$3:$D$24,P36))</f>
        <v>0</v>
      </c>
      <c r="R36" s="6">
        <f t="shared" si="7"/>
        <v>0</v>
      </c>
      <c r="S36" s="25">
        <f t="shared" si="8"/>
        <v>0</v>
      </c>
      <c r="T36" s="22"/>
      <c r="U36" s="45">
        <f t="shared" si="9"/>
        <v>-3.0000000000000001E-3</v>
      </c>
    </row>
    <row r="37" spans="1:21" x14ac:dyDescent="0.25">
      <c r="A37" s="44" t="s">
        <v>305</v>
      </c>
      <c r="B37" s="16" t="s">
        <v>306</v>
      </c>
      <c r="C37" s="3" t="s">
        <v>40</v>
      </c>
      <c r="D37" s="3" t="s">
        <v>324</v>
      </c>
      <c r="E37" s="3" t="s">
        <v>346</v>
      </c>
      <c r="F37" s="28">
        <f t="shared" si="0"/>
        <v>8</v>
      </c>
      <c r="G37" s="28">
        <f t="shared" si="1"/>
        <v>13</v>
      </c>
      <c r="H37" s="27">
        <f t="shared" si="2"/>
        <v>-5</v>
      </c>
      <c r="I37" s="14" t="str">
        <f t="shared" si="10"/>
        <v>Old Power</v>
      </c>
      <c r="J37" s="2" t="str" cm="1">
        <f t="array" ref="J37">TRIM(RIGHT(E37,LEN(E37)-LOOKUP(2,1/(MID(E37,ROW($1:$200),1)=" "),ROW($1:$200))))</f>
        <v>13-8</v>
      </c>
      <c r="K37" s="2">
        <f t="shared" si="11"/>
        <v>13</v>
      </c>
      <c r="L37" s="2">
        <f t="shared" si="12"/>
        <v>8</v>
      </c>
      <c r="M37" s="28">
        <f t="shared" si="6"/>
        <v>1</v>
      </c>
      <c r="N37" s="3" t="s">
        <v>6</v>
      </c>
      <c r="O37" s="3" t="s">
        <v>21</v>
      </c>
      <c r="P37" s="3" t="s">
        <v>11</v>
      </c>
      <c r="Q37" s="11">
        <f>IF(OR(O37="",P37=""),"",SUMIFS('1. Points System'!$E$3:$E$24,'1. Points System'!$C$3:$C$24,O37,'1. Points System'!$D$3:$D$24,P37))</f>
        <v>0</v>
      </c>
      <c r="R37" s="6">
        <f t="shared" si="7"/>
        <v>0</v>
      </c>
      <c r="S37" s="21">
        <f t="shared" si="8"/>
        <v>0</v>
      </c>
      <c r="T37" s="22"/>
      <c r="U37" s="45">
        <f t="shared" si="9"/>
        <v>-5.0000000000000001E-3</v>
      </c>
    </row>
    <row r="38" spans="1:21" x14ac:dyDescent="0.25">
      <c r="A38" s="44" t="s">
        <v>305</v>
      </c>
      <c r="B38" s="16" t="s">
        <v>306</v>
      </c>
      <c r="C38" s="3" t="s">
        <v>41</v>
      </c>
      <c r="D38" s="3" t="s">
        <v>324</v>
      </c>
      <c r="E38" s="3" t="s">
        <v>346</v>
      </c>
      <c r="F38" s="29">
        <f t="shared" si="0"/>
        <v>13</v>
      </c>
      <c r="G38" s="28">
        <f t="shared" si="1"/>
        <v>8</v>
      </c>
      <c r="H38" s="27">
        <f t="shared" si="2"/>
        <v>5</v>
      </c>
      <c r="I38" s="14" t="str">
        <f t="shared" si="10"/>
        <v>Old Power</v>
      </c>
      <c r="J38" s="2" t="str" cm="1">
        <f t="array" ref="J38">TRIM(RIGHT(E38,LEN(E38)-LOOKUP(2,1/(MID(E38,ROW($1:$200),1)=" "),ROW($1:$200))))</f>
        <v>13-8</v>
      </c>
      <c r="K38" s="2">
        <f t="shared" si="11"/>
        <v>13</v>
      </c>
      <c r="L38" s="2">
        <f t="shared" si="12"/>
        <v>8</v>
      </c>
      <c r="M38" s="28">
        <f t="shared" si="6"/>
        <v>1</v>
      </c>
      <c r="N38" s="3" t="s">
        <v>6</v>
      </c>
      <c r="O38" s="3" t="s">
        <v>21</v>
      </c>
      <c r="P38" s="3" t="s">
        <v>10</v>
      </c>
      <c r="Q38" s="11">
        <f>IF(OR(O38="",P38=""),"",SUMIFS('1. Points System'!$E$3:$E$24,'1. Points System'!$C$3:$C$24,O38,'1. Points System'!$D$3:$D$24,P38))</f>
        <v>4.5</v>
      </c>
      <c r="R38" s="6">
        <f t="shared" si="7"/>
        <v>4.5</v>
      </c>
      <c r="S38" s="21">
        <f t="shared" si="8"/>
        <v>2.25</v>
      </c>
      <c r="T38" s="22"/>
      <c r="U38" s="45">
        <f t="shared" si="9"/>
        <v>2.2549999999999999</v>
      </c>
    </row>
    <row r="39" spans="1:21" x14ac:dyDescent="0.25">
      <c r="A39" s="44" t="s">
        <v>305</v>
      </c>
      <c r="B39" s="16" t="s">
        <v>306</v>
      </c>
      <c r="C39" s="3" t="s">
        <v>260</v>
      </c>
      <c r="D39" s="3" t="s">
        <v>325</v>
      </c>
      <c r="E39" s="3" t="s">
        <v>386</v>
      </c>
      <c r="F39" s="29">
        <f t="shared" si="0"/>
        <v>5</v>
      </c>
      <c r="G39" s="28">
        <f t="shared" si="1"/>
        <v>5</v>
      </c>
      <c r="H39" s="27">
        <f t="shared" si="2"/>
        <v>0</v>
      </c>
      <c r="I39" s="14" t="str">
        <f t="shared" si="10"/>
        <v>NGA Lions</v>
      </c>
      <c r="J39" s="2" t="str" cm="1">
        <f t="array" ref="J39">TRIM(RIGHT(E39,LEN(E39)-LOOKUP(2,1/(MID(E39,ROW($1:$200),1)=" "),ROW($1:$200))))</f>
        <v>5-5</v>
      </c>
      <c r="K39" s="2">
        <f t="shared" si="11"/>
        <v>5</v>
      </c>
      <c r="L39" s="2">
        <f t="shared" si="12"/>
        <v>5</v>
      </c>
      <c r="M39" s="28">
        <f t="shared" si="6"/>
        <v>1</v>
      </c>
      <c r="N39" s="3" t="s">
        <v>6</v>
      </c>
      <c r="O39" s="3" t="s">
        <v>21</v>
      </c>
      <c r="P39" s="3" t="s">
        <v>17</v>
      </c>
      <c r="Q39" s="11">
        <f>IF(OR(O39="",P39=""),"",SUMIFS('1. Points System'!$E$3:$E$24,'1. Points System'!$C$3:$C$24,O39,'1. Points System'!$D$3:$D$24,P39))</f>
        <v>1.5</v>
      </c>
      <c r="R39" s="6">
        <f t="shared" si="7"/>
        <v>1.5</v>
      </c>
      <c r="S39" s="21">
        <f t="shared" si="8"/>
        <v>0.75</v>
      </c>
      <c r="T39" s="22"/>
      <c r="U39" s="45">
        <f t="shared" si="9"/>
        <v>0.75</v>
      </c>
    </row>
    <row r="40" spans="1:21" x14ac:dyDescent="0.25">
      <c r="A40" s="44" t="s">
        <v>305</v>
      </c>
      <c r="B40" s="16" t="s">
        <v>306</v>
      </c>
      <c r="C40" s="3" t="s">
        <v>356</v>
      </c>
      <c r="D40" s="3" t="s">
        <v>325</v>
      </c>
      <c r="E40" s="3" t="s">
        <v>386</v>
      </c>
      <c r="F40" s="29">
        <f t="shared" si="0"/>
        <v>5</v>
      </c>
      <c r="G40" s="28">
        <f t="shared" si="1"/>
        <v>5</v>
      </c>
      <c r="H40" s="27">
        <f t="shared" si="2"/>
        <v>0</v>
      </c>
      <c r="I40" s="14" t="str">
        <f t="shared" si="10"/>
        <v>NGA Lions</v>
      </c>
      <c r="J40" s="2" t="str" cm="1">
        <f t="array" ref="J40">TRIM(RIGHT(E40,LEN(E40)-LOOKUP(2,1/(MID(E40,ROW($1:$200),1)=" "),ROW($1:$200))))</f>
        <v>5-5</v>
      </c>
      <c r="K40" s="2">
        <f t="shared" si="11"/>
        <v>5</v>
      </c>
      <c r="L40" s="2">
        <f t="shared" si="12"/>
        <v>5</v>
      </c>
      <c r="M40" s="28">
        <f t="shared" si="6"/>
        <v>1</v>
      </c>
      <c r="N40" s="3" t="s">
        <v>6</v>
      </c>
      <c r="O40" s="3" t="s">
        <v>21</v>
      </c>
      <c r="P40" s="3" t="s">
        <v>17</v>
      </c>
      <c r="Q40" s="11">
        <f>IF(OR(O40="",P40=""),"",SUMIFS('1. Points System'!$E$3:$E$24,'1. Points System'!$C$3:$C$24,O40,'1. Points System'!$D$3:$D$24,P40))</f>
        <v>1.5</v>
      </c>
      <c r="R40" s="6">
        <f t="shared" si="7"/>
        <v>1.5</v>
      </c>
      <c r="S40" s="21">
        <f t="shared" si="8"/>
        <v>0.75</v>
      </c>
      <c r="T40" s="22"/>
      <c r="U40" s="45">
        <f t="shared" si="9"/>
        <v>0.75</v>
      </c>
    </row>
    <row r="41" spans="1:21" x14ac:dyDescent="0.25">
      <c r="A41" s="44" t="s">
        <v>305</v>
      </c>
      <c r="B41" s="16" t="s">
        <v>306</v>
      </c>
      <c r="C41" s="3" t="s">
        <v>42</v>
      </c>
      <c r="D41" s="3" t="s">
        <v>326</v>
      </c>
      <c r="E41" s="3" t="s">
        <v>353</v>
      </c>
      <c r="F41" s="28">
        <f t="shared" si="0"/>
        <v>7</v>
      </c>
      <c r="G41" s="28">
        <f t="shared" si="1"/>
        <v>11</v>
      </c>
      <c r="H41" s="27">
        <f t="shared" si="2"/>
        <v>-4</v>
      </c>
      <c r="I41" s="14" t="str">
        <f t="shared" si="10"/>
        <v>FC Porto</v>
      </c>
      <c r="J41" s="2" t="str" cm="1">
        <f t="array" ref="J41">TRIM(RIGHT(E41,LEN(E41)-LOOKUP(2,1/(MID(E41,ROW($1:$200),1)=" "),ROW($1:$200))))</f>
        <v>7-11</v>
      </c>
      <c r="K41" s="2">
        <f t="shared" si="11"/>
        <v>7</v>
      </c>
      <c r="L41" s="2">
        <f t="shared" si="12"/>
        <v>11</v>
      </c>
      <c r="M41" s="28">
        <f t="shared" si="6"/>
        <v>1</v>
      </c>
      <c r="N41" s="3" t="s">
        <v>6</v>
      </c>
      <c r="O41" s="3" t="s">
        <v>21</v>
      </c>
      <c r="P41" s="3" t="s">
        <v>11</v>
      </c>
      <c r="Q41" s="11">
        <f>IF(OR(O41="",P41=""),"",SUMIFS('1. Points System'!$E$3:$E$24,'1. Points System'!$C$3:$C$24,O41,'1. Points System'!$D$3:$D$24,P41))</f>
        <v>0</v>
      </c>
      <c r="R41" s="6">
        <f t="shared" si="7"/>
        <v>0</v>
      </c>
      <c r="S41" s="21">
        <f t="shared" si="8"/>
        <v>0</v>
      </c>
      <c r="T41" s="22"/>
      <c r="U41" s="45">
        <f t="shared" si="9"/>
        <v>-4.0000000000000001E-3</v>
      </c>
    </row>
    <row r="42" spans="1:21" x14ac:dyDescent="0.25">
      <c r="A42" s="44" t="s">
        <v>305</v>
      </c>
      <c r="B42" s="16" t="s">
        <v>306</v>
      </c>
      <c r="C42" s="3" t="s">
        <v>357</v>
      </c>
      <c r="D42" s="3" t="s">
        <v>326</v>
      </c>
      <c r="E42" s="3" t="s">
        <v>353</v>
      </c>
      <c r="F42" s="29">
        <f t="shared" si="0"/>
        <v>11</v>
      </c>
      <c r="G42" s="28">
        <f t="shared" si="1"/>
        <v>7</v>
      </c>
      <c r="H42" s="27">
        <f t="shared" si="2"/>
        <v>4</v>
      </c>
      <c r="I42" s="14" t="str">
        <f t="shared" si="10"/>
        <v>FC Porto</v>
      </c>
      <c r="J42" s="2" t="str" cm="1">
        <f t="array" ref="J42">TRIM(RIGHT(E42,LEN(E42)-LOOKUP(2,1/(MID(E42,ROW($1:$200),1)=" "),ROW($1:$200))))</f>
        <v>7-11</v>
      </c>
      <c r="K42" s="2">
        <f t="shared" si="11"/>
        <v>7</v>
      </c>
      <c r="L42" s="2">
        <f t="shared" si="12"/>
        <v>11</v>
      </c>
      <c r="M42" s="28">
        <f t="shared" si="6"/>
        <v>1</v>
      </c>
      <c r="N42" s="3" t="s">
        <v>6</v>
      </c>
      <c r="O42" s="3" t="s">
        <v>21</v>
      </c>
      <c r="P42" s="3" t="s">
        <v>10</v>
      </c>
      <c r="Q42" s="11">
        <f>IF(OR(O42="",P42=""),"",SUMIFS('1. Points System'!$E$3:$E$24,'1. Points System'!$C$3:$C$24,O42,'1. Points System'!$D$3:$D$24,P42))</f>
        <v>4.5</v>
      </c>
      <c r="R42" s="6">
        <f t="shared" si="7"/>
        <v>4.5</v>
      </c>
      <c r="S42" s="21">
        <f t="shared" si="8"/>
        <v>2.25</v>
      </c>
      <c r="T42" s="22"/>
      <c r="U42" s="45">
        <f t="shared" si="9"/>
        <v>2.254</v>
      </c>
    </row>
    <row r="43" spans="1:21" x14ac:dyDescent="0.25">
      <c r="A43" s="44" t="s">
        <v>305</v>
      </c>
      <c r="B43" s="16" t="s">
        <v>306</v>
      </c>
      <c r="C43" s="3" t="s">
        <v>42</v>
      </c>
      <c r="D43" s="3" t="s">
        <v>327</v>
      </c>
      <c r="E43" s="3" t="s">
        <v>347</v>
      </c>
      <c r="F43" s="28">
        <f t="shared" si="0"/>
        <v>8</v>
      </c>
      <c r="G43" s="28">
        <f t="shared" si="1"/>
        <v>7</v>
      </c>
      <c r="H43" s="27">
        <f t="shared" si="2"/>
        <v>1</v>
      </c>
      <c r="I43" s="14" t="str">
        <f t="shared" si="10"/>
        <v>FC Porto</v>
      </c>
      <c r="J43" s="2" t="str" cm="1">
        <f t="array" ref="J43">TRIM(RIGHT(E43,LEN(E43)-LOOKUP(2,1/(MID(E43,ROW($1:$200),1)=" "),ROW($1:$200))))</f>
        <v>8-7</v>
      </c>
      <c r="K43" s="2">
        <f t="shared" si="11"/>
        <v>8</v>
      </c>
      <c r="L43" s="2">
        <f t="shared" si="12"/>
        <v>7</v>
      </c>
      <c r="M43" s="28">
        <f t="shared" si="6"/>
        <v>1</v>
      </c>
      <c r="N43" s="3" t="s">
        <v>83</v>
      </c>
      <c r="O43" s="3" t="s">
        <v>19</v>
      </c>
      <c r="P43" s="3" t="s">
        <v>10</v>
      </c>
      <c r="Q43" s="11">
        <f>IF(OR(O43="",P43=""),"",SUMIFS('1. Points System'!$E$3:$E$24,'1. Points System'!$C$3:$C$24,O43,'1. Points System'!$D$3:$D$24,P43))</f>
        <v>4.5</v>
      </c>
      <c r="R43" s="6">
        <f t="shared" si="7"/>
        <v>4.5</v>
      </c>
      <c r="S43" s="21">
        <f t="shared" si="8"/>
        <v>2.25</v>
      </c>
      <c r="T43" s="22"/>
      <c r="U43" s="45">
        <f t="shared" si="9"/>
        <v>2.2509999999999999</v>
      </c>
    </row>
    <row r="44" spans="1:21" x14ac:dyDescent="0.25">
      <c r="A44" s="44" t="s">
        <v>305</v>
      </c>
      <c r="B44" s="16" t="s">
        <v>306</v>
      </c>
      <c r="C44" s="3" t="s">
        <v>360</v>
      </c>
      <c r="D44" s="3" t="s">
        <v>327</v>
      </c>
      <c r="E44" s="3" t="s">
        <v>347</v>
      </c>
      <c r="F44" s="29">
        <f t="shared" si="0"/>
        <v>7</v>
      </c>
      <c r="G44" s="28">
        <f t="shared" si="1"/>
        <v>8</v>
      </c>
      <c r="H44" s="27">
        <f t="shared" si="2"/>
        <v>-1</v>
      </c>
      <c r="I44" s="14" t="str">
        <f t="shared" si="10"/>
        <v>FC Porto</v>
      </c>
      <c r="J44" s="2" t="str" cm="1">
        <f t="array" ref="J44">TRIM(RIGHT(E44,LEN(E44)-LOOKUP(2,1/(MID(E44,ROW($1:$200),1)=" "),ROW($1:$200))))</f>
        <v>8-7</v>
      </c>
      <c r="K44" s="2">
        <f t="shared" si="11"/>
        <v>8</v>
      </c>
      <c r="L44" s="2">
        <f t="shared" si="12"/>
        <v>7</v>
      </c>
      <c r="M44" s="28">
        <f t="shared" si="6"/>
        <v>1</v>
      </c>
      <c r="N44" s="3" t="s">
        <v>83</v>
      </c>
      <c r="O44" s="3" t="s">
        <v>19</v>
      </c>
      <c r="P44" s="3" t="s">
        <v>11</v>
      </c>
      <c r="Q44" s="11">
        <f>IF(OR(O44="",P44=""),"",SUMIFS('1. Points System'!$E$3:$E$24,'1. Points System'!$C$3:$C$24,O44,'1. Points System'!$D$3:$D$24,P44))</f>
        <v>0</v>
      </c>
      <c r="R44" s="6">
        <f t="shared" si="7"/>
        <v>0</v>
      </c>
      <c r="S44" s="25">
        <f t="shared" si="8"/>
        <v>0</v>
      </c>
      <c r="T44" s="22"/>
      <c r="U44" s="45">
        <f t="shared" si="9"/>
        <v>-1E-3</v>
      </c>
    </row>
    <row r="45" spans="1:21" x14ac:dyDescent="0.25">
      <c r="A45" s="44" t="s">
        <v>305</v>
      </c>
      <c r="B45" s="16" t="s">
        <v>306</v>
      </c>
      <c r="C45" s="3" t="s">
        <v>434</v>
      </c>
      <c r="D45" s="3" t="s">
        <v>328</v>
      </c>
      <c r="E45" s="3" t="s">
        <v>439</v>
      </c>
      <c r="F45" s="28">
        <f t="shared" si="0"/>
        <v>11</v>
      </c>
      <c r="G45" s="28">
        <f t="shared" si="1"/>
        <v>1</v>
      </c>
      <c r="H45" s="27">
        <f t="shared" si="2"/>
        <v>10</v>
      </c>
      <c r="I45" s="14" t="str">
        <f t="shared" si="10"/>
        <v>GC Nikšić</v>
      </c>
      <c r="J45" s="2" t="str" cm="1">
        <f t="array" ref="J45">TRIM(RIGHT(E45,LEN(E45)-LOOKUP(2,1/(MID(E45,ROW($1:$200),1)=" "),ROW($1:$200))))</f>
        <v>11-1</v>
      </c>
      <c r="K45" s="2">
        <f t="shared" si="11"/>
        <v>11</v>
      </c>
      <c r="L45" s="2">
        <f t="shared" si="12"/>
        <v>1</v>
      </c>
      <c r="M45" s="28">
        <f t="shared" si="6"/>
        <v>1</v>
      </c>
      <c r="N45" s="3" t="s">
        <v>7</v>
      </c>
      <c r="O45" s="3" t="s">
        <v>28</v>
      </c>
      <c r="P45" s="3" t="s">
        <v>10</v>
      </c>
      <c r="Q45" s="11">
        <f>IF(OR(O45="",P45=""),"",SUMIFS('1. Points System'!$E$3:$E$24,'1. Points System'!$C$3:$C$24,O45,'1. Points System'!$D$3:$D$24,P45))</f>
        <v>6</v>
      </c>
      <c r="R45" s="6">
        <f t="shared" si="7"/>
        <v>6</v>
      </c>
      <c r="S45" s="21">
        <f t="shared" si="8"/>
        <v>3</v>
      </c>
      <c r="T45" s="22"/>
      <c r="U45" s="45">
        <f t="shared" si="9"/>
        <v>3.01</v>
      </c>
    </row>
    <row r="46" spans="1:21" x14ac:dyDescent="0.25">
      <c r="A46" s="44" t="s">
        <v>305</v>
      </c>
      <c r="B46" s="16" t="s">
        <v>306</v>
      </c>
      <c r="C46" s="3" t="s">
        <v>260</v>
      </c>
      <c r="D46" s="3" t="s">
        <v>328</v>
      </c>
      <c r="E46" s="3" t="s">
        <v>439</v>
      </c>
      <c r="F46" s="29">
        <f t="shared" si="0"/>
        <v>1</v>
      </c>
      <c r="G46" s="28">
        <f t="shared" si="1"/>
        <v>11</v>
      </c>
      <c r="H46" s="27">
        <f t="shared" si="2"/>
        <v>-10</v>
      </c>
      <c r="I46" s="14" t="str">
        <f t="shared" si="10"/>
        <v>GC Nikšić</v>
      </c>
      <c r="J46" s="2" t="str" cm="1">
        <f t="array" ref="J46">TRIM(RIGHT(E46,LEN(E46)-LOOKUP(2,1/(MID(E46,ROW($1:$200),1)=" "),ROW($1:$200))))</f>
        <v>11-1</v>
      </c>
      <c r="K46" s="2">
        <f t="shared" si="11"/>
        <v>11</v>
      </c>
      <c r="L46" s="2">
        <f t="shared" si="12"/>
        <v>1</v>
      </c>
      <c r="M46" s="28">
        <f t="shared" si="6"/>
        <v>1</v>
      </c>
      <c r="N46" s="3" t="s">
        <v>7</v>
      </c>
      <c r="O46" s="3" t="s">
        <v>28</v>
      </c>
      <c r="P46" s="3" t="s">
        <v>11</v>
      </c>
      <c r="Q46" s="11">
        <f>IF(OR(O46="",P46=""),"",SUMIFS('1. Points System'!$E$3:$E$24,'1. Points System'!$C$3:$C$24,O46,'1. Points System'!$D$3:$D$24,P46))</f>
        <v>0</v>
      </c>
      <c r="R46" s="6">
        <f t="shared" si="7"/>
        <v>0</v>
      </c>
      <c r="S46" s="21">
        <f t="shared" si="8"/>
        <v>0</v>
      </c>
      <c r="T46" s="22"/>
      <c r="U46" s="45">
        <f t="shared" si="9"/>
        <v>-0.01</v>
      </c>
    </row>
    <row r="47" spans="1:21" x14ac:dyDescent="0.25">
      <c r="A47" s="44" t="s">
        <v>305</v>
      </c>
      <c r="B47" s="16" t="s">
        <v>306</v>
      </c>
      <c r="C47" s="3" t="s">
        <v>37</v>
      </c>
      <c r="D47" s="3" t="s">
        <v>329</v>
      </c>
      <c r="E47" s="3" t="s">
        <v>394</v>
      </c>
      <c r="F47" s="28">
        <f t="shared" si="0"/>
        <v>3</v>
      </c>
      <c r="G47" s="28">
        <f t="shared" si="1"/>
        <v>8</v>
      </c>
      <c r="H47" s="27">
        <f t="shared" si="2"/>
        <v>-5</v>
      </c>
      <c r="I47" s="14" t="str">
        <f t="shared" si="10"/>
        <v>CSAVH Lyon</v>
      </c>
      <c r="J47" s="2" t="str" cm="1">
        <f t="array" ref="J47">TRIM(RIGHT(E47,LEN(E47)-LOOKUP(2,1/(MID(E47,ROW($1:$200),1)=" "),ROW($1:$200))))</f>
        <v>3-8</v>
      </c>
      <c r="K47" s="2">
        <f t="shared" si="11"/>
        <v>3</v>
      </c>
      <c r="L47" s="2">
        <f t="shared" si="12"/>
        <v>8</v>
      </c>
      <c r="M47" s="28">
        <f t="shared" si="6"/>
        <v>1</v>
      </c>
      <c r="N47" s="3" t="s">
        <v>7</v>
      </c>
      <c r="O47" s="3" t="s">
        <v>28</v>
      </c>
      <c r="P47" s="3" t="s">
        <v>11</v>
      </c>
      <c r="Q47" s="11">
        <f>IF(OR(O47="",P47=""),"",SUMIFS('1. Points System'!$E$3:$E$24,'1. Points System'!$C$3:$C$24,O47,'1. Points System'!$D$3:$D$24,P47))</f>
        <v>0</v>
      </c>
      <c r="R47" s="6">
        <f t="shared" si="7"/>
        <v>0</v>
      </c>
      <c r="S47" s="21">
        <f t="shared" si="8"/>
        <v>0</v>
      </c>
      <c r="T47" s="22"/>
      <c r="U47" s="45">
        <f t="shared" si="9"/>
        <v>-5.0000000000000001E-3</v>
      </c>
    </row>
    <row r="48" spans="1:21" x14ac:dyDescent="0.25">
      <c r="A48" s="44" t="s">
        <v>305</v>
      </c>
      <c r="B48" s="16" t="s">
        <v>306</v>
      </c>
      <c r="C48" s="3" t="s">
        <v>40</v>
      </c>
      <c r="D48" s="3" t="s">
        <v>329</v>
      </c>
      <c r="E48" s="3" t="s">
        <v>394</v>
      </c>
      <c r="F48" s="28">
        <f t="shared" si="0"/>
        <v>8</v>
      </c>
      <c r="G48" s="28">
        <f t="shared" si="1"/>
        <v>3</v>
      </c>
      <c r="H48" s="27">
        <f t="shared" si="2"/>
        <v>5</v>
      </c>
      <c r="I48" s="14" t="str">
        <f t="shared" si="10"/>
        <v>CSAVH Lyon</v>
      </c>
      <c r="J48" s="2" t="str" cm="1">
        <f t="array" ref="J48">TRIM(RIGHT(E48,LEN(E48)-LOOKUP(2,1/(MID(E48,ROW($1:$200),1)=" "),ROW($1:$200))))</f>
        <v>3-8</v>
      </c>
      <c r="K48" s="2">
        <f t="shared" si="11"/>
        <v>3</v>
      </c>
      <c r="L48" s="2">
        <f t="shared" si="12"/>
        <v>8</v>
      </c>
      <c r="M48" s="28">
        <f t="shared" si="6"/>
        <v>1</v>
      </c>
      <c r="N48" s="3" t="s">
        <v>7</v>
      </c>
      <c r="O48" s="3" t="s">
        <v>28</v>
      </c>
      <c r="P48" s="3" t="s">
        <v>10</v>
      </c>
      <c r="Q48" s="11">
        <f>IF(OR(O48="",P48=""),"",SUMIFS('1. Points System'!$E$3:$E$24,'1. Points System'!$C$3:$C$24,O48,'1. Points System'!$D$3:$D$24,P48))</f>
        <v>6</v>
      </c>
      <c r="R48" s="6">
        <f t="shared" si="7"/>
        <v>6</v>
      </c>
      <c r="S48" s="21">
        <f t="shared" si="8"/>
        <v>3</v>
      </c>
      <c r="T48" s="22"/>
      <c r="U48" s="45">
        <f t="shared" si="9"/>
        <v>3.0049999999999999</v>
      </c>
    </row>
    <row r="49" spans="1:21" x14ac:dyDescent="0.25">
      <c r="A49" s="44" t="s">
        <v>305</v>
      </c>
      <c r="B49" s="16" t="s">
        <v>306</v>
      </c>
      <c r="C49" s="3" t="s">
        <v>357</v>
      </c>
      <c r="D49" s="3" t="s">
        <v>330</v>
      </c>
      <c r="E49" s="3" t="s">
        <v>398</v>
      </c>
      <c r="F49" s="29">
        <f t="shared" si="0"/>
        <v>2</v>
      </c>
      <c r="G49" s="28">
        <f t="shared" si="1"/>
        <v>5</v>
      </c>
      <c r="H49" s="27">
        <f t="shared" si="2"/>
        <v>-3</v>
      </c>
      <c r="I49" s="14" t="str">
        <f t="shared" si="10"/>
        <v>RGC Hansa</v>
      </c>
      <c r="J49" s="2" t="str" cm="1">
        <f t="array" ref="J49">TRIM(RIGHT(E49,LEN(E49)-LOOKUP(2,1/(MID(E49,ROW($1:$200),1)=" "),ROW($1:$200))))</f>
        <v>5-2</v>
      </c>
      <c r="K49" s="2">
        <f t="shared" si="11"/>
        <v>5</v>
      </c>
      <c r="L49" s="2">
        <f t="shared" si="12"/>
        <v>2</v>
      </c>
      <c r="M49" s="28">
        <f t="shared" si="6"/>
        <v>1</v>
      </c>
      <c r="N49" s="3" t="s">
        <v>7</v>
      </c>
      <c r="O49" s="3" t="s">
        <v>28</v>
      </c>
      <c r="P49" s="3" t="s">
        <v>11</v>
      </c>
      <c r="Q49" s="11">
        <f>IF(OR(O49="",P49=""),"",SUMIFS('1. Points System'!$E$3:$E$24,'1. Points System'!$C$3:$C$24,O49,'1. Points System'!$D$3:$D$24,P49))</f>
        <v>0</v>
      </c>
      <c r="R49" s="6">
        <f t="shared" si="7"/>
        <v>0</v>
      </c>
      <c r="S49" s="21">
        <f t="shared" si="8"/>
        <v>0</v>
      </c>
      <c r="T49" s="22"/>
      <c r="U49" s="45">
        <f t="shared" si="9"/>
        <v>-3.0000000000000001E-3</v>
      </c>
    </row>
    <row r="50" spans="1:21" x14ac:dyDescent="0.25">
      <c r="A50" s="44" t="s">
        <v>305</v>
      </c>
      <c r="B50" s="16" t="s">
        <v>306</v>
      </c>
      <c r="C50" s="3" t="s">
        <v>356</v>
      </c>
      <c r="D50" s="3" t="s">
        <v>330</v>
      </c>
      <c r="E50" s="3" t="s">
        <v>398</v>
      </c>
      <c r="F50" s="29">
        <f t="shared" si="0"/>
        <v>5</v>
      </c>
      <c r="G50" s="28">
        <f t="shared" si="1"/>
        <v>2</v>
      </c>
      <c r="H50" s="27">
        <f t="shared" si="2"/>
        <v>3</v>
      </c>
      <c r="I50" s="14" t="str">
        <f t="shared" si="10"/>
        <v>RGC Hansa</v>
      </c>
      <c r="J50" s="2" t="str" cm="1">
        <f t="array" ref="J50">TRIM(RIGHT(E50,LEN(E50)-LOOKUP(2,1/(MID(E50,ROW($1:$200),1)=" "),ROW($1:$200))))</f>
        <v>5-2</v>
      </c>
      <c r="K50" s="2">
        <f t="shared" si="11"/>
        <v>5</v>
      </c>
      <c r="L50" s="2">
        <f t="shared" si="12"/>
        <v>2</v>
      </c>
      <c r="M50" s="28">
        <f t="shared" si="6"/>
        <v>1</v>
      </c>
      <c r="N50" s="3" t="s">
        <v>7</v>
      </c>
      <c r="O50" s="3" t="s">
        <v>28</v>
      </c>
      <c r="P50" s="3" t="s">
        <v>10</v>
      </c>
      <c r="Q50" s="11">
        <f>IF(OR(O50="",P50=""),"",SUMIFS('1. Points System'!$E$3:$E$24,'1. Points System'!$C$3:$C$24,O50,'1. Points System'!$D$3:$D$24,P50))</f>
        <v>6</v>
      </c>
      <c r="R50" s="6">
        <f t="shared" si="7"/>
        <v>6</v>
      </c>
      <c r="S50" s="21">
        <f t="shared" si="8"/>
        <v>3</v>
      </c>
      <c r="T50" s="22"/>
      <c r="U50" s="45">
        <f t="shared" si="9"/>
        <v>3.0030000000000001</v>
      </c>
    </row>
    <row r="51" spans="1:21" x14ac:dyDescent="0.25">
      <c r="A51" s="44" t="s">
        <v>305</v>
      </c>
      <c r="B51" s="17" t="s">
        <v>306</v>
      </c>
      <c r="C51" s="3" t="s">
        <v>286</v>
      </c>
      <c r="D51" s="4" t="s">
        <v>331</v>
      </c>
      <c r="E51" s="3" t="s">
        <v>348</v>
      </c>
      <c r="F51" s="28">
        <f t="shared" si="0"/>
        <v>13</v>
      </c>
      <c r="G51" s="28">
        <f t="shared" si="1"/>
        <v>8</v>
      </c>
      <c r="H51" s="27">
        <f t="shared" si="2"/>
        <v>5</v>
      </c>
      <c r="I51" s="14" t="str">
        <f t="shared" si="10"/>
        <v>Old Power</v>
      </c>
      <c r="J51" s="2" t="str" cm="1">
        <f t="array" ref="J51">TRIM(RIGHT(E51,LEN(E51)-LOOKUP(2,1/(MID(E51,ROW($1:$200),1)=" "),ROW($1:$200))))</f>
        <v>8-13</v>
      </c>
      <c r="K51" s="2">
        <f t="shared" si="11"/>
        <v>8</v>
      </c>
      <c r="L51" s="2">
        <f t="shared" si="12"/>
        <v>13</v>
      </c>
      <c r="M51" s="28">
        <f t="shared" si="6"/>
        <v>1</v>
      </c>
      <c r="N51" s="3" t="s">
        <v>7</v>
      </c>
      <c r="O51" s="3" t="s">
        <v>28</v>
      </c>
      <c r="P51" s="3" t="s">
        <v>10</v>
      </c>
      <c r="Q51" s="11">
        <f>IF(OR(O51="",P51=""),"",SUMIFS('1. Points System'!$E$3:$E$24,'1. Points System'!$C$3:$C$24,O51,'1. Points System'!$D$3:$D$24,P51))</f>
        <v>6</v>
      </c>
      <c r="R51" s="6">
        <f t="shared" si="7"/>
        <v>6</v>
      </c>
      <c r="S51" s="21">
        <f t="shared" si="8"/>
        <v>3</v>
      </c>
      <c r="T51" s="22"/>
      <c r="U51" s="45">
        <f t="shared" si="9"/>
        <v>3.0049999999999999</v>
      </c>
    </row>
    <row r="52" spans="1:21" x14ac:dyDescent="0.25">
      <c r="A52" s="44" t="s">
        <v>305</v>
      </c>
      <c r="B52" s="17" t="s">
        <v>306</v>
      </c>
      <c r="C52" s="3" t="s">
        <v>41</v>
      </c>
      <c r="D52" s="4" t="s">
        <v>331</v>
      </c>
      <c r="E52" s="3" t="s">
        <v>348</v>
      </c>
      <c r="F52" s="29">
        <f t="shared" si="0"/>
        <v>8</v>
      </c>
      <c r="G52" s="28">
        <f t="shared" si="1"/>
        <v>13</v>
      </c>
      <c r="H52" s="27">
        <f t="shared" si="2"/>
        <v>-5</v>
      </c>
      <c r="I52" s="14" t="str">
        <f t="shared" si="10"/>
        <v>Old Power</v>
      </c>
      <c r="J52" s="2" t="str" cm="1">
        <f t="array" ref="J52">TRIM(RIGHT(E52,LEN(E52)-LOOKUP(2,1/(MID(E52,ROW($1:$200),1)=" "),ROW($1:$200))))</f>
        <v>8-13</v>
      </c>
      <c r="K52" s="2">
        <f t="shared" si="11"/>
        <v>8</v>
      </c>
      <c r="L52" s="2">
        <f t="shared" si="12"/>
        <v>13</v>
      </c>
      <c r="M52" s="28">
        <f t="shared" si="6"/>
        <v>1</v>
      </c>
      <c r="N52" s="3" t="s">
        <v>7</v>
      </c>
      <c r="O52" s="23" t="s">
        <v>28</v>
      </c>
      <c r="P52" s="3" t="s">
        <v>11</v>
      </c>
      <c r="Q52" s="11">
        <f>IF(OR(O52="",P52=""),"",SUMIFS('1. Points System'!$E$3:$E$24,'1. Points System'!$C$3:$C$24,O52,'1. Points System'!$D$3:$D$24,P52))</f>
        <v>0</v>
      </c>
      <c r="R52" s="6">
        <f t="shared" si="7"/>
        <v>0</v>
      </c>
      <c r="S52" s="21">
        <f t="shared" si="8"/>
        <v>0</v>
      </c>
      <c r="T52" s="22"/>
      <c r="U52" s="45">
        <f t="shared" si="9"/>
        <v>-5.0000000000000001E-3</v>
      </c>
    </row>
    <row r="53" spans="1:21" x14ac:dyDescent="0.25">
      <c r="A53" s="44" t="s">
        <v>305</v>
      </c>
      <c r="B53" s="17" t="s">
        <v>306</v>
      </c>
      <c r="C53" s="3" t="s">
        <v>37</v>
      </c>
      <c r="D53" s="4" t="s">
        <v>332</v>
      </c>
      <c r="E53" s="3" t="s">
        <v>384</v>
      </c>
      <c r="F53" s="28">
        <f t="shared" si="0"/>
        <v>6</v>
      </c>
      <c r="G53" s="28">
        <f t="shared" si="1"/>
        <v>5</v>
      </c>
      <c r="H53" s="27">
        <f t="shared" si="2"/>
        <v>1</v>
      </c>
      <c r="I53" s="14" t="str">
        <f t="shared" si="10"/>
        <v>NGA Lions</v>
      </c>
      <c r="J53" s="2" t="str" cm="1">
        <f t="array" ref="J53">TRIM(RIGHT(E53,LEN(E53)-LOOKUP(2,1/(MID(E53,ROW($1:$200),1)=" "),ROW($1:$200))))</f>
        <v>5-6</v>
      </c>
      <c r="K53" s="2">
        <f t="shared" si="11"/>
        <v>5</v>
      </c>
      <c r="L53" s="2">
        <f t="shared" si="12"/>
        <v>6</v>
      </c>
      <c r="M53" s="28">
        <f t="shared" si="6"/>
        <v>1</v>
      </c>
      <c r="N53" s="3" t="s">
        <v>83</v>
      </c>
      <c r="O53" s="3" t="s">
        <v>19</v>
      </c>
      <c r="P53" s="3" t="s">
        <v>10</v>
      </c>
      <c r="Q53" s="11">
        <f>IF(OR(O53="",P53=""),"",SUMIFS('1. Points System'!$E$3:$E$24,'1. Points System'!$C$3:$C$24,O53,'1. Points System'!$D$3:$D$24,P53))</f>
        <v>4.5</v>
      </c>
      <c r="R53" s="6">
        <f t="shared" si="7"/>
        <v>4.5</v>
      </c>
      <c r="S53" s="21">
        <f t="shared" si="8"/>
        <v>2.25</v>
      </c>
      <c r="T53" s="22"/>
      <c r="U53" s="45">
        <f t="shared" si="9"/>
        <v>2.2509999999999999</v>
      </c>
    </row>
    <row r="54" spans="1:21" x14ac:dyDescent="0.25">
      <c r="A54" s="44" t="s">
        <v>305</v>
      </c>
      <c r="B54" s="17" t="s">
        <v>306</v>
      </c>
      <c r="C54" s="3" t="s">
        <v>260</v>
      </c>
      <c r="D54" s="3" t="s">
        <v>332</v>
      </c>
      <c r="E54" s="3" t="s">
        <v>384</v>
      </c>
      <c r="F54" s="29">
        <f t="shared" si="0"/>
        <v>5</v>
      </c>
      <c r="G54" s="28">
        <f t="shared" si="1"/>
        <v>6</v>
      </c>
      <c r="H54" s="27">
        <f t="shared" si="2"/>
        <v>-1</v>
      </c>
      <c r="I54" s="14" t="str">
        <f t="shared" si="10"/>
        <v>NGA Lions</v>
      </c>
      <c r="J54" s="2" t="str" cm="1">
        <f t="array" ref="J54">TRIM(RIGHT(E54,LEN(E54)-LOOKUP(2,1/(MID(E54,ROW($1:$200),1)=" "),ROW($1:$200))))</f>
        <v>5-6</v>
      </c>
      <c r="K54" s="2">
        <f t="shared" si="11"/>
        <v>5</v>
      </c>
      <c r="L54" s="2">
        <f t="shared" si="12"/>
        <v>6</v>
      </c>
      <c r="M54" s="28">
        <f t="shared" si="6"/>
        <v>1</v>
      </c>
      <c r="N54" s="3" t="s">
        <v>83</v>
      </c>
      <c r="O54" s="3" t="s">
        <v>19</v>
      </c>
      <c r="P54" s="3" t="s">
        <v>11</v>
      </c>
      <c r="Q54" s="11">
        <f>IF(OR(O54="",P54=""),"",SUMIFS('1. Points System'!$E$3:$E$24,'1. Points System'!$C$3:$C$24,O54,'1. Points System'!$D$3:$D$24,P54))</f>
        <v>0</v>
      </c>
      <c r="R54" s="6">
        <f t="shared" si="7"/>
        <v>0</v>
      </c>
      <c r="S54" s="21">
        <f t="shared" si="8"/>
        <v>0</v>
      </c>
      <c r="T54" s="22"/>
      <c r="U54" s="45">
        <f t="shared" si="9"/>
        <v>-1E-3</v>
      </c>
    </row>
    <row r="55" spans="1:21" x14ac:dyDescent="0.25">
      <c r="A55" s="44" t="s">
        <v>305</v>
      </c>
      <c r="B55" s="17" t="s">
        <v>306</v>
      </c>
      <c r="C55" s="3" t="s">
        <v>434</v>
      </c>
      <c r="D55" s="3" t="s">
        <v>333</v>
      </c>
      <c r="E55" s="3" t="s">
        <v>435</v>
      </c>
      <c r="F55" s="28">
        <f t="shared" si="0"/>
        <v>5</v>
      </c>
      <c r="G55" s="28">
        <f t="shared" si="1"/>
        <v>10</v>
      </c>
      <c r="H55" s="27">
        <f t="shared" si="2"/>
        <v>-5</v>
      </c>
      <c r="I55" s="14" t="str">
        <f t="shared" si="10"/>
        <v>GC Nikšić</v>
      </c>
      <c r="J55" s="2" t="str" cm="1">
        <f t="array" ref="J55">TRIM(RIGHT(E55,LEN(E55)-LOOKUP(2,1/(MID(E55,ROW($1:$200),1)=" "),ROW($1:$200))))</f>
        <v>5-10</v>
      </c>
      <c r="K55" s="2">
        <f t="shared" si="11"/>
        <v>5</v>
      </c>
      <c r="L55" s="2">
        <f t="shared" si="12"/>
        <v>10</v>
      </c>
      <c r="M55" s="28">
        <f t="shared" si="6"/>
        <v>1</v>
      </c>
      <c r="N55" s="3" t="s">
        <v>8</v>
      </c>
      <c r="O55" s="3" t="s">
        <v>28</v>
      </c>
      <c r="P55" s="3" t="s">
        <v>11</v>
      </c>
      <c r="Q55" s="11">
        <f>IF(OR(O55="",P55=""),"",SUMIFS('1. Points System'!$E$3:$E$24,'1. Points System'!$C$3:$C$24,O55,'1. Points System'!$D$3:$D$24,P55))</f>
        <v>0</v>
      </c>
      <c r="R55" s="6">
        <f t="shared" si="7"/>
        <v>0</v>
      </c>
      <c r="S55" s="21">
        <f t="shared" si="8"/>
        <v>0</v>
      </c>
      <c r="T55" s="22"/>
      <c r="U55" s="45">
        <f t="shared" si="9"/>
        <v>-5.0000000000000001E-3</v>
      </c>
    </row>
    <row r="56" spans="1:21" x14ac:dyDescent="0.25">
      <c r="A56" s="44" t="s">
        <v>305</v>
      </c>
      <c r="B56" s="17" t="s">
        <v>306</v>
      </c>
      <c r="C56" s="3" t="s">
        <v>40</v>
      </c>
      <c r="D56" s="3" t="s">
        <v>333</v>
      </c>
      <c r="E56" s="3" t="s">
        <v>435</v>
      </c>
      <c r="F56" s="28">
        <f t="shared" si="0"/>
        <v>10</v>
      </c>
      <c r="G56" s="28">
        <f t="shared" si="1"/>
        <v>5</v>
      </c>
      <c r="H56" s="27">
        <f t="shared" si="2"/>
        <v>5</v>
      </c>
      <c r="I56" s="14" t="str">
        <f t="shared" si="10"/>
        <v>GC Nikšić</v>
      </c>
      <c r="J56" s="2" t="str" cm="1">
        <f t="array" ref="J56">TRIM(RIGHT(E56,LEN(E56)-LOOKUP(2,1/(MID(E56,ROW($1:$200),1)=" "),ROW($1:$200))))</f>
        <v>5-10</v>
      </c>
      <c r="K56" s="2">
        <f t="shared" si="11"/>
        <v>5</v>
      </c>
      <c r="L56" s="2">
        <f t="shared" si="12"/>
        <v>10</v>
      </c>
      <c r="M56" s="28">
        <f t="shared" si="6"/>
        <v>1</v>
      </c>
      <c r="N56" s="3" t="s">
        <v>8</v>
      </c>
      <c r="O56" s="3" t="s">
        <v>28</v>
      </c>
      <c r="P56" s="3" t="s">
        <v>10</v>
      </c>
      <c r="Q56" s="11">
        <f>IF(OR(O56="",P56=""),"",SUMIFS('1. Points System'!$E$3:$E$24,'1. Points System'!$C$3:$C$24,O56,'1. Points System'!$D$3:$D$24,P56))</f>
        <v>6</v>
      </c>
      <c r="R56" s="6">
        <f t="shared" si="7"/>
        <v>6</v>
      </c>
      <c r="S56" s="21">
        <f t="shared" si="8"/>
        <v>3</v>
      </c>
      <c r="T56" s="22"/>
      <c r="U56" s="45">
        <f t="shared" si="9"/>
        <v>3.0049999999999999</v>
      </c>
    </row>
    <row r="57" spans="1:21" x14ac:dyDescent="0.25">
      <c r="A57" s="44" t="s">
        <v>305</v>
      </c>
      <c r="B57" s="17" t="s">
        <v>306</v>
      </c>
      <c r="C57" s="3" t="s">
        <v>357</v>
      </c>
      <c r="D57" s="3" t="s">
        <v>334</v>
      </c>
      <c r="E57" s="3" t="s">
        <v>354</v>
      </c>
      <c r="F57" s="29">
        <f t="shared" si="0"/>
        <v>10</v>
      </c>
      <c r="G57" s="28">
        <f t="shared" si="1"/>
        <v>6</v>
      </c>
      <c r="H57" s="27">
        <f t="shared" si="2"/>
        <v>4</v>
      </c>
      <c r="I57" s="14" t="str">
        <f t="shared" si="10"/>
        <v>Nilüfer Buges</v>
      </c>
      <c r="J57" s="2" t="str" cm="1">
        <f t="array" ref="J57">TRIM(RIGHT(E57,LEN(E57)-LOOKUP(2,1/(MID(E57,ROW($1:$200),1)=" "),ROW($1:$200))))</f>
        <v>10-6</v>
      </c>
      <c r="K57" s="2">
        <f t="shared" si="11"/>
        <v>10</v>
      </c>
      <c r="L57" s="2">
        <f t="shared" si="12"/>
        <v>6</v>
      </c>
      <c r="M57" s="28">
        <f t="shared" si="6"/>
        <v>1</v>
      </c>
      <c r="N57" s="3" t="s">
        <v>83</v>
      </c>
      <c r="O57" s="3" t="s">
        <v>19</v>
      </c>
      <c r="P57" s="3" t="s">
        <v>10</v>
      </c>
      <c r="Q57" s="11">
        <f>IF(OR(O57="",P57=""),"",SUMIFS('1. Points System'!$E$3:$E$24,'1. Points System'!$C$3:$C$24,O57,'1. Points System'!$D$3:$D$24,P57))</f>
        <v>4.5</v>
      </c>
      <c r="R57" s="6">
        <f t="shared" si="7"/>
        <v>4.5</v>
      </c>
      <c r="S57" s="21">
        <f t="shared" si="8"/>
        <v>2.25</v>
      </c>
      <c r="T57" s="22"/>
      <c r="U57" s="45">
        <f t="shared" si="9"/>
        <v>2.254</v>
      </c>
    </row>
    <row r="58" spans="1:21" x14ac:dyDescent="0.25">
      <c r="A58" s="44" t="s">
        <v>305</v>
      </c>
      <c r="B58" s="17" t="s">
        <v>306</v>
      </c>
      <c r="C58" s="3" t="s">
        <v>41</v>
      </c>
      <c r="D58" s="3" t="s">
        <v>334</v>
      </c>
      <c r="E58" s="3" t="s">
        <v>354</v>
      </c>
      <c r="F58" s="29">
        <f t="shared" si="0"/>
        <v>6</v>
      </c>
      <c r="G58" s="28">
        <f t="shared" si="1"/>
        <v>10</v>
      </c>
      <c r="H58" s="27">
        <f t="shared" si="2"/>
        <v>-4</v>
      </c>
      <c r="I58" s="14" t="str">
        <f t="shared" si="10"/>
        <v>Nilüfer Buges</v>
      </c>
      <c r="J58" s="2" t="str" cm="1">
        <f t="array" ref="J58">TRIM(RIGHT(E58,LEN(E58)-LOOKUP(2,1/(MID(E58,ROW($1:$200),1)=" "),ROW($1:$200))))</f>
        <v>10-6</v>
      </c>
      <c r="K58" s="2">
        <f t="shared" si="11"/>
        <v>10</v>
      </c>
      <c r="L58" s="2">
        <f t="shared" si="12"/>
        <v>6</v>
      </c>
      <c r="M58" s="28">
        <f t="shared" si="6"/>
        <v>1</v>
      </c>
      <c r="N58" s="3" t="s">
        <v>83</v>
      </c>
      <c r="O58" s="3" t="s">
        <v>19</v>
      </c>
      <c r="P58" s="3" t="s">
        <v>11</v>
      </c>
      <c r="Q58" s="11">
        <f>IF(OR(O58="",P58=""),"",SUMIFS('1. Points System'!$E$3:$E$24,'1. Points System'!$C$3:$C$24,O58,'1. Points System'!$D$3:$D$24,P58))</f>
        <v>0</v>
      </c>
      <c r="R58" s="6">
        <f t="shared" si="7"/>
        <v>0</v>
      </c>
      <c r="S58" s="21">
        <f t="shared" si="8"/>
        <v>0</v>
      </c>
      <c r="T58" s="22"/>
      <c r="U58" s="45">
        <f t="shared" si="9"/>
        <v>-4.0000000000000001E-3</v>
      </c>
    </row>
    <row r="59" spans="1:21" x14ac:dyDescent="0.25">
      <c r="A59" s="44" t="s">
        <v>305</v>
      </c>
      <c r="B59" s="17" t="s">
        <v>306</v>
      </c>
      <c r="C59" s="3" t="s">
        <v>286</v>
      </c>
      <c r="D59" s="3" t="s">
        <v>335</v>
      </c>
      <c r="E59" s="3" t="s">
        <v>391</v>
      </c>
      <c r="F59" s="28">
        <f t="shared" si="0"/>
        <v>8</v>
      </c>
      <c r="G59" s="28">
        <f t="shared" si="1"/>
        <v>9</v>
      </c>
      <c r="H59" s="27">
        <f t="shared" si="2"/>
        <v>-1</v>
      </c>
      <c r="I59" s="14" t="str">
        <f t="shared" si="10"/>
        <v>RGc Hansa</v>
      </c>
      <c r="J59" s="2" t="str" cm="1">
        <f t="array" ref="J59">TRIM(RIGHT(E59,LEN(E59)-LOOKUP(2,1/(MID(E59,ROW($1:$200),1)=" "),ROW($1:$200))))</f>
        <v>9-8</v>
      </c>
      <c r="K59" s="2">
        <f t="shared" si="11"/>
        <v>9</v>
      </c>
      <c r="L59" s="2">
        <f t="shared" si="12"/>
        <v>8</v>
      </c>
      <c r="M59" s="28">
        <f t="shared" si="6"/>
        <v>1</v>
      </c>
      <c r="N59" s="3" t="s">
        <v>8</v>
      </c>
      <c r="O59" s="3" t="s">
        <v>52</v>
      </c>
      <c r="P59" s="3" t="s">
        <v>11</v>
      </c>
      <c r="Q59" s="11">
        <f>IF(OR(O59="",P59=""),"",SUMIFS('1. Points System'!$E$3:$E$24,'1. Points System'!$C$3:$C$24,O59,'1. Points System'!$D$3:$D$24,P59))</f>
        <v>2</v>
      </c>
      <c r="R59" s="6">
        <f t="shared" si="7"/>
        <v>2</v>
      </c>
      <c r="S59" s="21">
        <f t="shared" si="8"/>
        <v>1</v>
      </c>
      <c r="T59" s="22"/>
      <c r="U59" s="45">
        <f t="shared" si="9"/>
        <v>0.999</v>
      </c>
    </row>
    <row r="60" spans="1:21" x14ac:dyDescent="0.25">
      <c r="A60" s="44" t="s">
        <v>305</v>
      </c>
      <c r="B60" s="17" t="s">
        <v>306</v>
      </c>
      <c r="C60" s="3" t="s">
        <v>356</v>
      </c>
      <c r="D60" s="3" t="s">
        <v>335</v>
      </c>
      <c r="E60" s="3" t="s">
        <v>391</v>
      </c>
      <c r="F60" s="29">
        <f t="shared" si="0"/>
        <v>9</v>
      </c>
      <c r="G60" s="28">
        <f t="shared" si="1"/>
        <v>8</v>
      </c>
      <c r="H60" s="27">
        <f t="shared" si="2"/>
        <v>1</v>
      </c>
      <c r="I60" s="14" t="str">
        <f t="shared" si="10"/>
        <v>RGc Hansa</v>
      </c>
      <c r="J60" s="2" t="str" cm="1">
        <f t="array" ref="J60">TRIM(RIGHT(E60,LEN(E60)-LOOKUP(2,1/(MID(E60,ROW($1:$200),1)=" "),ROW($1:$200))))</f>
        <v>9-8</v>
      </c>
      <c r="K60" s="2">
        <f t="shared" si="11"/>
        <v>9</v>
      </c>
      <c r="L60" s="2">
        <f t="shared" si="12"/>
        <v>8</v>
      </c>
      <c r="M60" s="28">
        <f t="shared" si="6"/>
        <v>1</v>
      </c>
      <c r="N60" s="3" t="s">
        <v>8</v>
      </c>
      <c r="O60" s="3" t="s">
        <v>52</v>
      </c>
      <c r="P60" s="3" t="s">
        <v>10</v>
      </c>
      <c r="Q60" s="11">
        <f>IF(OR(O60="",P60=""),"",SUMIFS('1. Points System'!$E$3:$E$24,'1. Points System'!$C$3:$C$24,O60,'1. Points System'!$D$3:$D$24,P60))</f>
        <v>4</v>
      </c>
      <c r="R60" s="6">
        <f t="shared" si="7"/>
        <v>4</v>
      </c>
      <c r="S60" s="21">
        <f t="shared" si="8"/>
        <v>2</v>
      </c>
      <c r="T60" s="22"/>
      <c r="U60" s="45">
        <f t="shared" si="9"/>
        <v>2.0009999999999999</v>
      </c>
    </row>
    <row r="61" spans="1:21" x14ac:dyDescent="0.25">
      <c r="A61" s="44" t="s">
        <v>305</v>
      </c>
      <c r="B61" s="17" t="s">
        <v>306</v>
      </c>
      <c r="C61" s="3" t="s">
        <v>260</v>
      </c>
      <c r="D61" s="3" t="s">
        <v>336</v>
      </c>
      <c r="E61" s="3" t="s">
        <v>397</v>
      </c>
      <c r="F61" s="29">
        <f t="shared" si="0"/>
        <v>12</v>
      </c>
      <c r="G61" s="28">
        <f t="shared" si="1"/>
        <v>4</v>
      </c>
      <c r="H61" s="27">
        <f t="shared" si="2"/>
        <v>8</v>
      </c>
      <c r="I61" s="14" t="str">
        <f t="shared" si="10"/>
        <v>NGA Lions</v>
      </c>
      <c r="J61" s="2" t="str" cm="1">
        <f t="array" ref="J61">TRIM(RIGHT(E61,LEN(E61)-LOOKUP(2,1/(MID(E61,ROW($1:$200),1)=" "),ROW($1:$200))))</f>
        <v>12-4</v>
      </c>
      <c r="K61" s="2">
        <f t="shared" si="11"/>
        <v>12</v>
      </c>
      <c r="L61" s="2">
        <f t="shared" si="12"/>
        <v>4</v>
      </c>
      <c r="M61" s="28">
        <f t="shared" si="6"/>
        <v>1</v>
      </c>
      <c r="N61" s="3" t="s">
        <v>83</v>
      </c>
      <c r="O61" s="3" t="s">
        <v>19</v>
      </c>
      <c r="P61" s="3" t="s">
        <v>10</v>
      </c>
      <c r="Q61" s="11">
        <f>IF(OR(O61="",P61=""),"",SUMIFS('1. Points System'!$E$3:$E$24,'1. Points System'!$C$3:$C$24,O61,'1. Points System'!$D$3:$D$24,P61))</f>
        <v>4.5</v>
      </c>
      <c r="R61" s="6">
        <f t="shared" si="7"/>
        <v>4.5</v>
      </c>
      <c r="S61" s="21">
        <f t="shared" si="8"/>
        <v>2.25</v>
      </c>
      <c r="T61" s="22"/>
      <c r="U61" s="45">
        <f t="shared" si="9"/>
        <v>2.258</v>
      </c>
    </row>
    <row r="62" spans="1:21" x14ac:dyDescent="0.25">
      <c r="A62" s="44" t="s">
        <v>305</v>
      </c>
      <c r="B62" s="17" t="s">
        <v>306</v>
      </c>
      <c r="C62" s="3" t="s">
        <v>41</v>
      </c>
      <c r="D62" s="3" t="s">
        <v>336</v>
      </c>
      <c r="E62" s="3" t="s">
        <v>397</v>
      </c>
      <c r="F62" s="29">
        <f t="shared" si="0"/>
        <v>4</v>
      </c>
      <c r="G62" s="28">
        <f t="shared" si="1"/>
        <v>12</v>
      </c>
      <c r="H62" s="27">
        <f t="shared" si="2"/>
        <v>-8</v>
      </c>
      <c r="I62" s="14" t="str">
        <f t="shared" si="10"/>
        <v>NGA Lions</v>
      </c>
      <c r="J62" s="2" t="str" cm="1">
        <f t="array" ref="J62">TRIM(RIGHT(E62,LEN(E62)-LOOKUP(2,1/(MID(E62,ROW($1:$200),1)=" "),ROW($1:$200))))</f>
        <v>12-4</v>
      </c>
      <c r="K62" s="2">
        <f t="shared" si="11"/>
        <v>12</v>
      </c>
      <c r="L62" s="2">
        <f t="shared" si="12"/>
        <v>4</v>
      </c>
      <c r="M62" s="28">
        <f t="shared" si="6"/>
        <v>1</v>
      </c>
      <c r="N62" s="3" t="s">
        <v>83</v>
      </c>
      <c r="O62" s="3" t="s">
        <v>19</v>
      </c>
      <c r="P62" s="3" t="s">
        <v>11</v>
      </c>
      <c r="Q62" s="11">
        <f>IF(OR(O62="",P62=""),"",SUMIFS('1. Points System'!$E$3:$E$24,'1. Points System'!$C$3:$C$24,O62,'1. Points System'!$D$3:$D$24,P62))</f>
        <v>0</v>
      </c>
      <c r="R62" s="6">
        <f t="shared" si="7"/>
        <v>0</v>
      </c>
      <c r="S62" s="21">
        <f t="shared" si="8"/>
        <v>0</v>
      </c>
      <c r="T62" s="22"/>
      <c r="U62" s="45">
        <f t="shared" si="9"/>
        <v>-8.0000000000000002E-3</v>
      </c>
    </row>
    <row r="63" spans="1:21" x14ac:dyDescent="0.25">
      <c r="A63" s="44" t="s">
        <v>305</v>
      </c>
      <c r="B63" s="17" t="s">
        <v>306</v>
      </c>
      <c r="C63" s="3" t="s">
        <v>37</v>
      </c>
      <c r="D63" s="3" t="s">
        <v>337</v>
      </c>
      <c r="E63" s="3" t="s">
        <v>355</v>
      </c>
      <c r="F63" s="28">
        <f t="shared" si="0"/>
        <v>8</v>
      </c>
      <c r="G63" s="28">
        <f t="shared" si="1"/>
        <v>7</v>
      </c>
      <c r="H63" s="27">
        <f t="shared" si="2"/>
        <v>1</v>
      </c>
      <c r="I63" s="14" t="str">
        <f t="shared" si="10"/>
        <v>CSAVH Lyon</v>
      </c>
      <c r="J63" s="2" t="str" cm="1">
        <f t="array" ref="J63">TRIM(RIGHT(E63,LEN(E63)-LOOKUP(2,1/(MID(E63,ROW($1:$200),1)=" "),ROW($1:$200))))</f>
        <v>8-7</v>
      </c>
      <c r="K63" s="2">
        <f t="shared" si="11"/>
        <v>8</v>
      </c>
      <c r="L63" s="2">
        <f t="shared" si="12"/>
        <v>7</v>
      </c>
      <c r="M63" s="28">
        <f t="shared" si="6"/>
        <v>1</v>
      </c>
      <c r="N63" s="3" t="s">
        <v>83</v>
      </c>
      <c r="O63" s="3" t="s">
        <v>19</v>
      </c>
      <c r="P63" s="3" t="s">
        <v>10</v>
      </c>
      <c r="Q63" s="11">
        <f>IF(OR(O63="",P63=""),"",SUMIFS('1. Points System'!$E$3:$E$24,'1. Points System'!$C$3:$C$24,O63,'1. Points System'!$D$3:$D$24,P63))</f>
        <v>4.5</v>
      </c>
      <c r="R63" s="6">
        <f t="shared" si="7"/>
        <v>4.5</v>
      </c>
      <c r="S63" s="21">
        <f t="shared" si="8"/>
        <v>2.25</v>
      </c>
      <c r="T63" s="22"/>
      <c r="U63" s="45">
        <f t="shared" si="9"/>
        <v>2.2509999999999999</v>
      </c>
    </row>
    <row r="64" spans="1:21" x14ac:dyDescent="0.25">
      <c r="A64" s="44" t="s">
        <v>305</v>
      </c>
      <c r="B64" s="17" t="s">
        <v>306</v>
      </c>
      <c r="C64" s="3" t="s">
        <v>357</v>
      </c>
      <c r="D64" s="4" t="s">
        <v>337</v>
      </c>
      <c r="E64" s="3" t="s">
        <v>355</v>
      </c>
      <c r="F64" s="29">
        <f t="shared" si="0"/>
        <v>7</v>
      </c>
      <c r="G64" s="28">
        <f t="shared" si="1"/>
        <v>8</v>
      </c>
      <c r="H64" s="27">
        <f t="shared" si="2"/>
        <v>-1</v>
      </c>
      <c r="I64" s="14" t="str">
        <f t="shared" si="10"/>
        <v>CSAVH Lyon</v>
      </c>
      <c r="J64" s="2" t="str" cm="1">
        <f t="array" ref="J64">TRIM(RIGHT(E64,LEN(E64)-LOOKUP(2,1/(MID(E64,ROW($1:$200),1)=" "),ROW($1:$200))))</f>
        <v>8-7</v>
      </c>
      <c r="K64" s="2">
        <f t="shared" si="11"/>
        <v>8</v>
      </c>
      <c r="L64" s="2">
        <f t="shared" si="12"/>
        <v>7</v>
      </c>
      <c r="M64" s="28">
        <f t="shared" si="6"/>
        <v>1</v>
      </c>
      <c r="N64" s="3" t="s">
        <v>83</v>
      </c>
      <c r="O64" s="3" t="s">
        <v>19</v>
      </c>
      <c r="P64" s="3" t="s">
        <v>11</v>
      </c>
      <c r="Q64" s="11">
        <f>IF(OR(O64="",P64=""),"",SUMIFS('1. Points System'!$E$3:$E$24,'1. Points System'!$C$3:$C$24,O64,'1. Points System'!$D$3:$D$24,P64))</f>
        <v>0</v>
      </c>
      <c r="R64" s="6">
        <f t="shared" si="7"/>
        <v>0</v>
      </c>
      <c r="S64" s="21">
        <f t="shared" si="8"/>
        <v>0</v>
      </c>
      <c r="T64" s="22"/>
      <c r="U64" s="45">
        <f t="shared" si="9"/>
        <v>-1E-3</v>
      </c>
    </row>
    <row r="65" spans="1:21" x14ac:dyDescent="0.25">
      <c r="A65" s="44" t="s">
        <v>305</v>
      </c>
      <c r="B65" s="17" t="s">
        <v>306</v>
      </c>
      <c r="C65" s="3" t="s">
        <v>286</v>
      </c>
      <c r="D65" s="3" t="s">
        <v>338</v>
      </c>
      <c r="E65" s="3" t="s">
        <v>429</v>
      </c>
      <c r="F65" s="28">
        <f t="shared" si="0"/>
        <v>9</v>
      </c>
      <c r="G65" s="28">
        <f t="shared" si="1"/>
        <v>10</v>
      </c>
      <c r="H65" s="27">
        <f t="shared" si="2"/>
        <v>-1</v>
      </c>
      <c r="I65" s="14" t="str">
        <f t="shared" si="10"/>
        <v>GC Nikšić</v>
      </c>
      <c r="J65" s="2" t="str" cm="1">
        <f t="array" ref="J65">TRIM(RIGHT(E65,LEN(E65)-LOOKUP(2,1/(MID(E65,ROW($1:$200),1)=" "),ROW($1:$200))))</f>
        <v>10-9</v>
      </c>
      <c r="K65" s="2">
        <f t="shared" si="11"/>
        <v>10</v>
      </c>
      <c r="L65" s="2">
        <f t="shared" si="12"/>
        <v>9</v>
      </c>
      <c r="M65" s="28">
        <f t="shared" si="6"/>
        <v>1</v>
      </c>
      <c r="N65" s="3" t="s">
        <v>9</v>
      </c>
      <c r="O65" s="3" t="s">
        <v>52</v>
      </c>
      <c r="P65" s="3" t="s">
        <v>11</v>
      </c>
      <c r="Q65" s="11">
        <f>IF(OR(O65="",P65=""),"",SUMIFS('1. Points System'!$E$3:$E$24,'1. Points System'!$C$3:$C$24,O65,'1. Points System'!$D$3:$D$24,P65))</f>
        <v>2</v>
      </c>
      <c r="R65" s="6">
        <f t="shared" si="7"/>
        <v>2</v>
      </c>
      <c r="S65" s="21">
        <f t="shared" si="8"/>
        <v>1</v>
      </c>
      <c r="T65" s="22"/>
      <c r="U65" s="45">
        <f t="shared" si="9"/>
        <v>0.999</v>
      </c>
    </row>
    <row r="66" spans="1:21" x14ac:dyDescent="0.25">
      <c r="A66" s="44" t="s">
        <v>305</v>
      </c>
      <c r="B66" s="17" t="s">
        <v>306</v>
      </c>
      <c r="C66" s="3" t="s">
        <v>434</v>
      </c>
      <c r="D66" s="3" t="s">
        <v>338</v>
      </c>
      <c r="E66" s="3" t="s">
        <v>429</v>
      </c>
      <c r="F66" s="28">
        <f t="shared" si="0"/>
        <v>10</v>
      </c>
      <c r="G66" s="28">
        <f t="shared" si="1"/>
        <v>9</v>
      </c>
      <c r="H66" s="27">
        <f t="shared" si="2"/>
        <v>1</v>
      </c>
      <c r="I66" s="14" t="str">
        <f t="shared" si="10"/>
        <v>GC Nikšić</v>
      </c>
      <c r="J66" s="2" t="str" cm="1">
        <f t="array" ref="J66">TRIM(RIGHT(E66,LEN(E66)-LOOKUP(2,1/(MID(E66,ROW($1:$200),1)=" "),ROW($1:$200))))</f>
        <v>10-9</v>
      </c>
      <c r="K66" s="2">
        <f t="shared" si="11"/>
        <v>10</v>
      </c>
      <c r="L66" s="2">
        <f t="shared" si="12"/>
        <v>9</v>
      </c>
      <c r="M66" s="28">
        <f t="shared" si="6"/>
        <v>1</v>
      </c>
      <c r="N66" s="3" t="s">
        <v>9</v>
      </c>
      <c r="O66" s="3" t="s">
        <v>52</v>
      </c>
      <c r="P66" s="3" t="s">
        <v>10</v>
      </c>
      <c r="Q66" s="11">
        <f>IF(OR(O66="",P66=""),"",SUMIFS('1. Points System'!$E$3:$E$24,'1. Points System'!$C$3:$C$24,O66,'1. Points System'!$D$3:$D$24,P66))</f>
        <v>4</v>
      </c>
      <c r="R66" s="6">
        <f t="shared" si="7"/>
        <v>4</v>
      </c>
      <c r="S66" s="21">
        <f t="shared" si="8"/>
        <v>2</v>
      </c>
      <c r="T66" s="22"/>
      <c r="U66" s="45">
        <f t="shared" si="9"/>
        <v>2.0009999999999999</v>
      </c>
    </row>
    <row r="67" spans="1:21" x14ac:dyDescent="0.25">
      <c r="A67" s="44" t="s">
        <v>305</v>
      </c>
      <c r="B67" s="17" t="s">
        <v>306</v>
      </c>
      <c r="C67" s="3" t="s">
        <v>40</v>
      </c>
      <c r="D67" s="3" t="s">
        <v>339</v>
      </c>
      <c r="E67" s="3" t="s">
        <v>349</v>
      </c>
      <c r="F67" s="28">
        <f t="shared" ref="F67:F130" si="13">IF($I67="","",IF(TRIM(SUBSTITUTE($C67,CHAR(160)," "))=TRIM(SUBSTITUTE($I67,CHAR(160)," ")),$K67,$L67))</f>
        <v>11</v>
      </c>
      <c r="G67" s="28">
        <f t="shared" ref="G67:G130" si="14">IF($I67="","",IF(TRIM(SUBSTITUTE($C67,CHAR(160)," "))=TRIM(SUBSTITUTE($I67,CHAR(160)," ")),$L67,$K67))</f>
        <v>8</v>
      </c>
      <c r="H67" s="27">
        <f t="shared" ref="H67:H130" si="15">F67-G67</f>
        <v>3</v>
      </c>
      <c r="I67" s="14" t="str">
        <f t="shared" si="10"/>
        <v>Ha. Vi. 2 Bruxelles</v>
      </c>
      <c r="J67" s="2" t="str" cm="1">
        <f t="array" ref="J67">TRIM(RIGHT(E67,LEN(E67)-LOOKUP(2,1/(MID(E67,ROW($1:$200),1)=" "),ROW($1:$200))))</f>
        <v>11-8</v>
      </c>
      <c r="K67" s="2">
        <f t="shared" ref="K67:K68" si="16">VALUE(LEFT(J67,FIND("-",SUBSTITUTE(J67,":","-"))-1))</f>
        <v>11</v>
      </c>
      <c r="L67" s="2">
        <f t="shared" si="12"/>
        <v>8</v>
      </c>
      <c r="M67" s="28">
        <f t="shared" ref="M67:M130" si="17">IF(OR(O67="",ISNUMBER(IFERROR(SEARCH("special",O67),""))),0,1)</f>
        <v>1</v>
      </c>
      <c r="N67" s="3" t="s">
        <v>9</v>
      </c>
      <c r="O67" s="3" t="s">
        <v>28</v>
      </c>
      <c r="P67" s="3" t="s">
        <v>10</v>
      </c>
      <c r="Q67" s="11">
        <f>IF(OR(O67="",P67=""),"",SUMIFS('1. Points System'!$E$3:$E$24,'1. Points System'!$C$3:$C$24,O67,'1. Points System'!$D$3:$D$24,P67))</f>
        <v>6</v>
      </c>
      <c r="R67" s="6">
        <f t="shared" ref="R67:R130" si="18">Q67</f>
        <v>6</v>
      </c>
      <c r="S67" s="21">
        <f t="shared" ref="S67:S130" si="19">R67/2</f>
        <v>3</v>
      </c>
      <c r="T67" s="22"/>
      <c r="U67" s="45">
        <f t="shared" ref="U67:U130" si="20">S67+(H67/1000)</f>
        <v>3.0030000000000001</v>
      </c>
    </row>
    <row r="68" spans="1:21" x14ac:dyDescent="0.25">
      <c r="A68" s="44" t="s">
        <v>305</v>
      </c>
      <c r="B68" s="17" t="s">
        <v>306</v>
      </c>
      <c r="C68" s="3" t="s">
        <v>356</v>
      </c>
      <c r="D68" s="3" t="s">
        <v>339</v>
      </c>
      <c r="E68" s="3" t="s">
        <v>349</v>
      </c>
      <c r="F68" s="29">
        <f t="shared" si="13"/>
        <v>8</v>
      </c>
      <c r="G68" s="28">
        <f t="shared" si="14"/>
        <v>11</v>
      </c>
      <c r="H68" s="27">
        <f t="shared" si="15"/>
        <v>-3</v>
      </c>
      <c r="I68" s="14" t="str">
        <f t="shared" si="10"/>
        <v>Ha. Vi. 2 Bruxelles</v>
      </c>
      <c r="J68" s="2" t="str" cm="1">
        <f t="array" ref="J68">TRIM(RIGHT(E68,LEN(E68)-LOOKUP(2,1/(MID(E68,ROW($1:$200),1)=" "),ROW($1:$200))))</f>
        <v>11-8</v>
      </c>
      <c r="K68" s="2">
        <f t="shared" si="16"/>
        <v>11</v>
      </c>
      <c r="L68" s="2">
        <f t="shared" si="12"/>
        <v>8</v>
      </c>
      <c r="M68" s="28">
        <f t="shared" si="17"/>
        <v>1</v>
      </c>
      <c r="N68" s="3" t="s">
        <v>9</v>
      </c>
      <c r="O68" s="3" t="s">
        <v>28</v>
      </c>
      <c r="P68" s="3" t="s">
        <v>11</v>
      </c>
      <c r="Q68" s="11">
        <f>IF(OR(O68="",P68=""),"",SUMIFS('1. Points System'!$E$3:$E$24,'1. Points System'!$C$3:$C$24,O68,'1. Points System'!$D$3:$D$24,P68))</f>
        <v>0</v>
      </c>
      <c r="R68" s="6">
        <f t="shared" si="18"/>
        <v>0</v>
      </c>
      <c r="S68" s="21">
        <f t="shared" si="19"/>
        <v>0</v>
      </c>
      <c r="T68" s="22"/>
      <c r="U68" s="45">
        <f t="shared" si="20"/>
        <v>-3.0000000000000001E-3</v>
      </c>
    </row>
    <row r="69" spans="1:21" x14ac:dyDescent="0.25">
      <c r="A69" s="44" t="s">
        <v>305</v>
      </c>
      <c r="B69" s="17" t="s">
        <v>306</v>
      </c>
      <c r="C69" s="3" t="s">
        <v>42</v>
      </c>
      <c r="D69" s="3" t="s">
        <v>371</v>
      </c>
      <c r="E69" s="3" t="s">
        <v>372</v>
      </c>
      <c r="F69" s="28">
        <f t="shared" si="13"/>
        <v>0</v>
      </c>
      <c r="G69" s="28">
        <f t="shared" si="14"/>
        <v>0</v>
      </c>
      <c r="H69" s="27">
        <f t="shared" si="15"/>
        <v>0</v>
      </c>
      <c r="I69" s="14">
        <v>0</v>
      </c>
      <c r="J69" s="2">
        <v>0</v>
      </c>
      <c r="K69" s="2">
        <v>0</v>
      </c>
      <c r="L69" s="2">
        <v>0</v>
      </c>
      <c r="M69" s="28">
        <f t="shared" si="17"/>
        <v>0</v>
      </c>
      <c r="N69" s="3" t="s">
        <v>369</v>
      </c>
      <c r="O69" s="3" t="s">
        <v>368</v>
      </c>
      <c r="P69" s="3" t="s">
        <v>369</v>
      </c>
      <c r="Q69" s="11">
        <v>15</v>
      </c>
      <c r="R69" s="6">
        <f t="shared" si="18"/>
        <v>15</v>
      </c>
      <c r="S69" s="21">
        <f t="shared" si="19"/>
        <v>7.5</v>
      </c>
      <c r="T69" s="22"/>
      <c r="U69" s="45">
        <f t="shared" si="20"/>
        <v>7.5</v>
      </c>
    </row>
    <row r="70" spans="1:21" x14ac:dyDescent="0.25">
      <c r="A70" s="44" t="s">
        <v>46</v>
      </c>
      <c r="B70" s="17" t="s">
        <v>33</v>
      </c>
      <c r="C70" s="3" t="s">
        <v>359</v>
      </c>
      <c r="D70" s="3" t="s">
        <v>188</v>
      </c>
      <c r="E70" s="3" t="s">
        <v>217</v>
      </c>
      <c r="F70" s="28">
        <f t="shared" si="13"/>
        <v>4</v>
      </c>
      <c r="G70" s="28">
        <f t="shared" si="14"/>
        <v>14</v>
      </c>
      <c r="H70" s="27">
        <f t="shared" si="15"/>
        <v>-10</v>
      </c>
      <c r="I70" s="14" t="str">
        <f t="shared" ref="I70:I101" si="21">TRIM(LEFT(E70,FIND(" – ",E70)-1))</f>
        <v>Northern Allstars</v>
      </c>
      <c r="J70" s="2" t="str" cm="1">
        <f t="array" ref="J70">TRIM(RIGHT(E70,LEN(E70)-LOOKUP(2,1/(MID(E70,ROW($1:$200),1)=" "),ROW($1:$200))))</f>
        <v>14-4</v>
      </c>
      <c r="K70" s="2">
        <f t="shared" ref="K70:K101" si="22">VALUE(LEFT(J70,FIND("-",SUBSTITUTE(J70,":","-"))-1))</f>
        <v>14</v>
      </c>
      <c r="L70" s="2">
        <f t="shared" ref="L70:L101" si="23">VALUE(RIGHT(SUBSTITUTE(J70,":","-"),LEN(SUBSTITUTE(J70,":","-"))-FIND("-",SUBSTITUTE(J70,":","-"))))</f>
        <v>4</v>
      </c>
      <c r="M70" s="28">
        <f t="shared" si="17"/>
        <v>1</v>
      </c>
      <c r="N70" s="3" t="s">
        <v>6</v>
      </c>
      <c r="O70" s="3" t="s">
        <v>22</v>
      </c>
      <c r="P70" s="3" t="s">
        <v>11</v>
      </c>
      <c r="Q70" s="11">
        <f>IF(OR(O70="",P70=""),"",SUMIFS('1. Points System'!$E$3:$E$24,'1. Points System'!$C$3:$C$24,O70,'1. Points System'!$D$3:$D$24,P70))</f>
        <v>0</v>
      </c>
      <c r="R70" s="6">
        <f t="shared" si="18"/>
        <v>0</v>
      </c>
      <c r="S70" s="21">
        <f t="shared" si="19"/>
        <v>0</v>
      </c>
      <c r="T70" s="8"/>
      <c r="U70" s="45">
        <f t="shared" si="20"/>
        <v>-0.01</v>
      </c>
    </row>
    <row r="71" spans="1:21" x14ac:dyDescent="0.25">
      <c r="A71" s="44" t="s">
        <v>46</v>
      </c>
      <c r="B71" s="17" t="s">
        <v>33</v>
      </c>
      <c r="C71" s="3" t="s">
        <v>38</v>
      </c>
      <c r="D71" s="3" t="s">
        <v>188</v>
      </c>
      <c r="E71" s="3" t="s">
        <v>217</v>
      </c>
      <c r="F71" s="29">
        <f t="shared" si="13"/>
        <v>14</v>
      </c>
      <c r="G71" s="28">
        <f t="shared" si="14"/>
        <v>4</v>
      </c>
      <c r="H71" s="27">
        <f t="shared" si="15"/>
        <v>10</v>
      </c>
      <c r="I71" s="14" t="str">
        <f t="shared" si="21"/>
        <v>Northern Allstars</v>
      </c>
      <c r="J71" s="2" t="str" cm="1">
        <f t="array" ref="J71">TRIM(RIGHT(E71,LEN(E71)-LOOKUP(2,1/(MID(E71,ROW($1:$200),1)=" "),ROW($1:$200))))</f>
        <v>14-4</v>
      </c>
      <c r="K71" s="2">
        <f t="shared" si="22"/>
        <v>14</v>
      </c>
      <c r="L71" s="2">
        <f t="shared" si="23"/>
        <v>4</v>
      </c>
      <c r="M71" s="28">
        <f t="shared" si="17"/>
        <v>1</v>
      </c>
      <c r="N71" s="3" t="s">
        <v>6</v>
      </c>
      <c r="O71" s="3" t="s">
        <v>22</v>
      </c>
      <c r="P71" s="3" t="s">
        <v>10</v>
      </c>
      <c r="Q71" s="11">
        <f>IF(OR(O71="",P71=""),"",SUMIFS('1. Points System'!$E$3:$E$24,'1. Points System'!$C$3:$C$24,O71,'1. Points System'!$D$3:$D$24,P71))</f>
        <v>3</v>
      </c>
      <c r="R71" s="6">
        <f t="shared" si="18"/>
        <v>3</v>
      </c>
      <c r="S71" s="21">
        <f t="shared" si="19"/>
        <v>1.5</v>
      </c>
      <c r="T71" s="22"/>
      <c r="U71" s="45">
        <f t="shared" si="20"/>
        <v>1.51</v>
      </c>
    </row>
    <row r="72" spans="1:21" x14ac:dyDescent="0.25">
      <c r="A72" s="44" t="s">
        <v>46</v>
      </c>
      <c r="B72" s="17" t="s">
        <v>33</v>
      </c>
      <c r="C72" s="3" t="s">
        <v>41</v>
      </c>
      <c r="D72" s="3" t="s">
        <v>189</v>
      </c>
      <c r="E72" s="3" t="s">
        <v>232</v>
      </c>
      <c r="F72" s="29">
        <f t="shared" si="13"/>
        <v>11</v>
      </c>
      <c r="G72" s="28">
        <f t="shared" si="14"/>
        <v>9</v>
      </c>
      <c r="H72" s="27">
        <f t="shared" si="15"/>
        <v>2</v>
      </c>
      <c r="I72" s="14" t="str">
        <f t="shared" si="21"/>
        <v>Old Power</v>
      </c>
      <c r="J72" s="2" t="str" cm="1">
        <f t="array" ref="J72">TRIM(RIGHT(E72,LEN(E72)-LOOKUP(2,1/(MID(E72,ROW($1:$200),1)=" "),ROW($1:$200))))</f>
        <v>11-9</v>
      </c>
      <c r="K72" s="2">
        <f t="shared" si="22"/>
        <v>11</v>
      </c>
      <c r="L72" s="2">
        <f t="shared" si="23"/>
        <v>9</v>
      </c>
      <c r="M72" s="28">
        <f t="shared" si="17"/>
        <v>1</v>
      </c>
      <c r="N72" s="3" t="s">
        <v>6</v>
      </c>
      <c r="O72" s="3" t="s">
        <v>22</v>
      </c>
      <c r="P72" s="3" t="s">
        <v>10</v>
      </c>
      <c r="Q72" s="11">
        <f>IF(OR(O72="",P72=""),"",SUMIFS('1. Points System'!$E$3:$E$24,'1. Points System'!$C$3:$C$24,O72,'1. Points System'!$D$3:$D$24,P72))</f>
        <v>3</v>
      </c>
      <c r="R72" s="6">
        <f t="shared" si="18"/>
        <v>3</v>
      </c>
      <c r="S72" s="21">
        <f t="shared" si="19"/>
        <v>1.5</v>
      </c>
      <c r="T72" s="22"/>
      <c r="U72" s="45">
        <f t="shared" si="20"/>
        <v>1.502</v>
      </c>
    </row>
    <row r="73" spans="1:21" x14ac:dyDescent="0.25">
      <c r="A73" s="44" t="s">
        <v>46</v>
      </c>
      <c r="B73" s="17" t="s">
        <v>33</v>
      </c>
      <c r="C73" s="3" t="s">
        <v>231</v>
      </c>
      <c r="D73" s="3" t="s">
        <v>189</v>
      </c>
      <c r="E73" s="3" t="s">
        <v>232</v>
      </c>
      <c r="F73" s="29">
        <f t="shared" si="13"/>
        <v>9</v>
      </c>
      <c r="G73" s="28">
        <f t="shared" si="14"/>
        <v>11</v>
      </c>
      <c r="H73" s="27">
        <f t="shared" si="15"/>
        <v>-2</v>
      </c>
      <c r="I73" s="14" t="str">
        <f t="shared" si="21"/>
        <v>Old Power</v>
      </c>
      <c r="J73" s="2" t="str" cm="1">
        <f t="array" ref="J73">TRIM(RIGHT(E73,LEN(E73)-LOOKUP(2,1/(MID(E73,ROW($1:$200),1)=" "),ROW($1:$200))))</f>
        <v>11-9</v>
      </c>
      <c r="K73" s="2">
        <f t="shared" si="22"/>
        <v>11</v>
      </c>
      <c r="L73" s="2">
        <f t="shared" si="23"/>
        <v>9</v>
      </c>
      <c r="M73" s="28">
        <f t="shared" si="17"/>
        <v>1</v>
      </c>
      <c r="N73" s="3" t="s">
        <v>6</v>
      </c>
      <c r="O73" s="3" t="s">
        <v>22</v>
      </c>
      <c r="P73" s="3" t="s">
        <v>11</v>
      </c>
      <c r="Q73" s="11">
        <f>IF(OR(O73="",P73=""),"",SUMIFS('1. Points System'!$E$3:$E$24,'1. Points System'!$C$3:$C$24,O73,'1. Points System'!$D$3:$D$24,P73))</f>
        <v>0</v>
      </c>
      <c r="R73" s="6">
        <f t="shared" si="18"/>
        <v>0</v>
      </c>
      <c r="S73" s="21">
        <f t="shared" si="19"/>
        <v>0</v>
      </c>
      <c r="T73" s="22"/>
      <c r="U73" s="45">
        <f t="shared" si="20"/>
        <v>-2E-3</v>
      </c>
    </row>
    <row r="74" spans="1:21" x14ac:dyDescent="0.25">
      <c r="A74" s="44" t="s">
        <v>46</v>
      </c>
      <c r="B74" s="17" t="s">
        <v>33</v>
      </c>
      <c r="C74" s="3" t="s">
        <v>37</v>
      </c>
      <c r="D74" s="3" t="s">
        <v>190</v>
      </c>
      <c r="E74" s="3" t="s">
        <v>218</v>
      </c>
      <c r="F74" s="28">
        <f t="shared" si="13"/>
        <v>6</v>
      </c>
      <c r="G74" s="28">
        <f t="shared" si="14"/>
        <v>12</v>
      </c>
      <c r="H74" s="27">
        <f t="shared" si="15"/>
        <v>-6</v>
      </c>
      <c r="I74" s="14" t="str">
        <f t="shared" si="21"/>
        <v>CSAVH Lyon</v>
      </c>
      <c r="J74" s="2" t="str" cm="1">
        <f t="array" ref="J74">TRIM(RIGHT(E74,LEN(E74)-LOOKUP(2,1/(MID(E74,ROW($1:$200),1)=" "),ROW($1:$200))))</f>
        <v>6-12</v>
      </c>
      <c r="K74" s="2">
        <f t="shared" si="22"/>
        <v>6</v>
      </c>
      <c r="L74" s="2">
        <f t="shared" si="23"/>
        <v>12</v>
      </c>
      <c r="M74" s="28">
        <f t="shared" si="17"/>
        <v>1</v>
      </c>
      <c r="N74" s="3" t="s">
        <v>6</v>
      </c>
      <c r="O74" s="3" t="s">
        <v>22</v>
      </c>
      <c r="P74" s="3" t="s">
        <v>11</v>
      </c>
      <c r="Q74" s="11">
        <f>IF(OR(O74="",P74=""),"",SUMIFS('1. Points System'!$E$3:$E$24,'1. Points System'!$C$3:$C$24,O74,'1. Points System'!$D$3:$D$24,P74))</f>
        <v>0</v>
      </c>
      <c r="R74" s="6">
        <f t="shared" si="18"/>
        <v>0</v>
      </c>
      <c r="S74" s="21">
        <f t="shared" si="19"/>
        <v>0</v>
      </c>
      <c r="T74" s="22"/>
      <c r="U74" s="45">
        <f t="shared" si="20"/>
        <v>-6.0000000000000001E-3</v>
      </c>
    </row>
    <row r="75" spans="1:21" x14ac:dyDescent="0.25">
      <c r="A75" s="44" t="s">
        <v>46</v>
      </c>
      <c r="B75" s="17" t="s">
        <v>33</v>
      </c>
      <c r="C75" s="3" t="s">
        <v>40</v>
      </c>
      <c r="D75" s="3" t="s">
        <v>190</v>
      </c>
      <c r="E75" s="3" t="s">
        <v>218</v>
      </c>
      <c r="F75" s="28">
        <f t="shared" si="13"/>
        <v>12</v>
      </c>
      <c r="G75" s="28">
        <f t="shared" si="14"/>
        <v>6</v>
      </c>
      <c r="H75" s="27">
        <f t="shared" si="15"/>
        <v>6</v>
      </c>
      <c r="I75" s="14" t="str">
        <f t="shared" si="21"/>
        <v>CSAVH Lyon</v>
      </c>
      <c r="J75" s="2" t="str" cm="1">
        <f t="array" ref="J75">TRIM(RIGHT(E75,LEN(E75)-LOOKUP(2,1/(MID(E75,ROW($1:$200),1)=" "),ROW($1:$200))))</f>
        <v>6-12</v>
      </c>
      <c r="K75" s="2">
        <f t="shared" si="22"/>
        <v>6</v>
      </c>
      <c r="L75" s="2">
        <f t="shared" si="23"/>
        <v>12</v>
      </c>
      <c r="M75" s="28">
        <f t="shared" si="17"/>
        <v>1</v>
      </c>
      <c r="N75" s="3" t="s">
        <v>6</v>
      </c>
      <c r="O75" s="3" t="s">
        <v>22</v>
      </c>
      <c r="P75" s="3" t="s">
        <v>10</v>
      </c>
      <c r="Q75" s="11">
        <f>IF(OR(O75="",P75=""),"",SUMIFS('1. Points System'!$E$3:$E$24,'1. Points System'!$C$3:$C$24,O75,'1. Points System'!$D$3:$D$24,P75))</f>
        <v>3</v>
      </c>
      <c r="R75" s="6">
        <f t="shared" si="18"/>
        <v>3</v>
      </c>
      <c r="S75" s="21">
        <f t="shared" si="19"/>
        <v>1.5</v>
      </c>
      <c r="T75" s="22"/>
      <c r="U75" s="45">
        <f t="shared" si="20"/>
        <v>1.506</v>
      </c>
    </row>
    <row r="76" spans="1:21" x14ac:dyDescent="0.25">
      <c r="A76" s="44" t="s">
        <v>46</v>
      </c>
      <c r="B76" s="17" t="s">
        <v>33</v>
      </c>
      <c r="C76" s="3" t="s">
        <v>44</v>
      </c>
      <c r="D76" s="3" t="s">
        <v>191</v>
      </c>
      <c r="E76" s="3" t="s">
        <v>0</v>
      </c>
      <c r="F76" s="28">
        <f t="shared" si="13"/>
        <v>6</v>
      </c>
      <c r="G76" s="28">
        <f t="shared" si="14"/>
        <v>11</v>
      </c>
      <c r="H76" s="27">
        <f t="shared" si="15"/>
        <v>-5</v>
      </c>
      <c r="I76" s="14" t="str">
        <f t="shared" si="21"/>
        <v>Aarhus Goalball</v>
      </c>
      <c r="J76" s="2" t="str" cm="1">
        <f t="array" ref="J76">TRIM(RIGHT(E76,LEN(E76)-LOOKUP(2,1/(MID(E76,ROW($1:$200),1)=" "),ROW($1:$200))))</f>
        <v>6-11</v>
      </c>
      <c r="K76" s="2">
        <f t="shared" si="22"/>
        <v>6</v>
      </c>
      <c r="L76" s="2">
        <f t="shared" si="23"/>
        <v>11</v>
      </c>
      <c r="M76" s="28">
        <f t="shared" si="17"/>
        <v>1</v>
      </c>
      <c r="N76" s="3" t="s">
        <v>6</v>
      </c>
      <c r="O76" s="3" t="s">
        <v>22</v>
      </c>
      <c r="P76" s="3" t="s">
        <v>11</v>
      </c>
      <c r="Q76" s="11">
        <f>IF(OR(O76="",P76=""),"",SUMIFS('1. Points System'!$E$3:$E$24,'1. Points System'!$C$3:$C$24,O76,'1. Points System'!$D$3:$D$24,P76))</f>
        <v>0</v>
      </c>
      <c r="R76" s="6">
        <f t="shared" si="18"/>
        <v>0</v>
      </c>
      <c r="S76" s="21">
        <f t="shared" si="19"/>
        <v>0</v>
      </c>
      <c r="T76" s="22"/>
      <c r="U76" s="45">
        <f t="shared" si="20"/>
        <v>-5.0000000000000001E-3</v>
      </c>
    </row>
    <row r="77" spans="1:21" x14ac:dyDescent="0.25">
      <c r="A77" s="44" t="s">
        <v>46</v>
      </c>
      <c r="B77" s="17" t="s">
        <v>33</v>
      </c>
      <c r="C77" s="3" t="s">
        <v>36</v>
      </c>
      <c r="D77" s="3" t="s">
        <v>191</v>
      </c>
      <c r="E77" s="3" t="s">
        <v>0</v>
      </c>
      <c r="F77" s="28">
        <f t="shared" si="13"/>
        <v>11</v>
      </c>
      <c r="G77" s="28">
        <f t="shared" si="14"/>
        <v>6</v>
      </c>
      <c r="H77" s="27">
        <f t="shared" si="15"/>
        <v>5</v>
      </c>
      <c r="I77" s="14" t="str">
        <f t="shared" si="21"/>
        <v>Aarhus Goalball</v>
      </c>
      <c r="J77" s="2" t="str" cm="1">
        <f t="array" ref="J77">TRIM(RIGHT(E77,LEN(E77)-LOOKUP(2,1/(MID(E77,ROW($1:$200),1)=" "),ROW($1:$200))))</f>
        <v>6-11</v>
      </c>
      <c r="K77" s="2">
        <f t="shared" si="22"/>
        <v>6</v>
      </c>
      <c r="L77" s="2">
        <f t="shared" si="23"/>
        <v>11</v>
      </c>
      <c r="M77" s="28">
        <f t="shared" si="17"/>
        <v>1</v>
      </c>
      <c r="N77" s="3" t="s">
        <v>6</v>
      </c>
      <c r="O77" s="3" t="s">
        <v>22</v>
      </c>
      <c r="P77" s="3" t="s">
        <v>10</v>
      </c>
      <c r="Q77" s="11">
        <f>IF(OR(O77="",P77=""),"",SUMIFS('1. Points System'!$E$3:$E$24,'1. Points System'!$C$3:$C$24,O77,'1. Points System'!$D$3:$D$24,P77))</f>
        <v>3</v>
      </c>
      <c r="R77" s="6">
        <f t="shared" si="18"/>
        <v>3</v>
      </c>
      <c r="S77" s="21">
        <f t="shared" si="19"/>
        <v>1.5</v>
      </c>
      <c r="T77" s="22"/>
      <c r="U77" s="45">
        <f t="shared" si="20"/>
        <v>1.5049999999999999</v>
      </c>
    </row>
    <row r="78" spans="1:21" x14ac:dyDescent="0.25">
      <c r="A78" s="44" t="s">
        <v>46</v>
      </c>
      <c r="B78" s="17" t="s">
        <v>33</v>
      </c>
      <c r="C78" s="3" t="s">
        <v>359</v>
      </c>
      <c r="D78" s="3" t="s">
        <v>192</v>
      </c>
      <c r="E78" s="3" t="s">
        <v>219</v>
      </c>
      <c r="F78" s="28">
        <f t="shared" si="13"/>
        <v>6</v>
      </c>
      <c r="G78" s="28">
        <f t="shared" si="14"/>
        <v>13</v>
      </c>
      <c r="H78" s="27">
        <f t="shared" si="15"/>
        <v>-7</v>
      </c>
      <c r="I78" s="14" t="str">
        <f t="shared" si="21"/>
        <v>Füchse Berlin</v>
      </c>
      <c r="J78" s="2" t="str" cm="1">
        <f t="array" ref="J78">TRIM(RIGHT(E78,LEN(E78)-LOOKUP(2,1/(MID(E78,ROW($1:$200),1)=" "),ROW($1:$200))))</f>
        <v>6-13</v>
      </c>
      <c r="K78" s="2">
        <f t="shared" si="22"/>
        <v>6</v>
      </c>
      <c r="L78" s="2">
        <f t="shared" si="23"/>
        <v>13</v>
      </c>
      <c r="M78" s="28">
        <f t="shared" si="17"/>
        <v>1</v>
      </c>
      <c r="N78" s="3" t="s">
        <v>6</v>
      </c>
      <c r="O78" s="3" t="s">
        <v>22</v>
      </c>
      <c r="P78" s="3" t="s">
        <v>11</v>
      </c>
      <c r="Q78" s="11">
        <f>IF(OR(O78="",P78=""),"",SUMIFS('1. Points System'!$E$3:$E$24,'1. Points System'!$C$3:$C$24,O78,'1. Points System'!$D$3:$D$24,P78))</f>
        <v>0</v>
      </c>
      <c r="R78" s="6">
        <f t="shared" si="18"/>
        <v>0</v>
      </c>
      <c r="S78" s="21">
        <f t="shared" si="19"/>
        <v>0</v>
      </c>
      <c r="T78" s="8"/>
      <c r="U78" s="45">
        <f t="shared" si="20"/>
        <v>-7.0000000000000001E-3</v>
      </c>
    </row>
    <row r="79" spans="1:21" x14ac:dyDescent="0.25">
      <c r="A79" s="44" t="s">
        <v>46</v>
      </c>
      <c r="B79" s="17" t="s">
        <v>33</v>
      </c>
      <c r="C79" s="3" t="s">
        <v>41</v>
      </c>
      <c r="D79" s="3" t="s">
        <v>192</v>
      </c>
      <c r="E79" s="3" t="s">
        <v>219</v>
      </c>
      <c r="F79" s="29">
        <f t="shared" si="13"/>
        <v>13</v>
      </c>
      <c r="G79" s="28">
        <f t="shared" si="14"/>
        <v>6</v>
      </c>
      <c r="H79" s="27">
        <f t="shared" si="15"/>
        <v>7</v>
      </c>
      <c r="I79" s="14" t="str">
        <f t="shared" si="21"/>
        <v>Füchse Berlin</v>
      </c>
      <c r="J79" s="2" t="str" cm="1">
        <f t="array" ref="J79">TRIM(RIGHT(E79,LEN(E79)-LOOKUP(2,1/(MID(E79,ROW($1:$200),1)=" "),ROW($1:$200))))</f>
        <v>6-13</v>
      </c>
      <c r="K79" s="2">
        <f t="shared" si="22"/>
        <v>6</v>
      </c>
      <c r="L79" s="2">
        <f t="shared" si="23"/>
        <v>13</v>
      </c>
      <c r="M79" s="28">
        <f t="shared" si="17"/>
        <v>1</v>
      </c>
      <c r="N79" s="3" t="s">
        <v>6</v>
      </c>
      <c r="O79" s="3" t="s">
        <v>22</v>
      </c>
      <c r="P79" s="3" t="s">
        <v>10</v>
      </c>
      <c r="Q79" s="11">
        <f>IF(OR(O79="",P79=""),"",SUMIFS('1. Points System'!$E$3:$E$24,'1. Points System'!$C$3:$C$24,O79,'1. Points System'!$D$3:$D$24,P79))</f>
        <v>3</v>
      </c>
      <c r="R79" s="6">
        <f t="shared" si="18"/>
        <v>3</v>
      </c>
      <c r="S79" s="21">
        <f t="shared" si="19"/>
        <v>1.5</v>
      </c>
      <c r="T79" s="22"/>
      <c r="U79" s="45">
        <f t="shared" si="20"/>
        <v>1.5069999999999999</v>
      </c>
    </row>
    <row r="80" spans="1:21" x14ac:dyDescent="0.25">
      <c r="A80" s="44" t="s">
        <v>46</v>
      </c>
      <c r="B80" s="17" t="s">
        <v>33</v>
      </c>
      <c r="C80" s="3" t="s">
        <v>38</v>
      </c>
      <c r="D80" s="3" t="s">
        <v>193</v>
      </c>
      <c r="E80" s="3" t="s">
        <v>233</v>
      </c>
      <c r="F80" s="29">
        <f t="shared" si="13"/>
        <v>7</v>
      </c>
      <c r="G80" s="28">
        <f t="shared" si="14"/>
        <v>14</v>
      </c>
      <c r="H80" s="27">
        <f t="shared" si="15"/>
        <v>-7</v>
      </c>
      <c r="I80" s="14" t="str">
        <f t="shared" si="21"/>
        <v>Sporting CP</v>
      </c>
      <c r="J80" s="2" t="str" cm="1">
        <f t="array" ref="J80">TRIM(RIGHT(E80,LEN(E80)-LOOKUP(2,1/(MID(E80,ROW($1:$200),1)=" "),ROW($1:$200))))</f>
        <v>14-7</v>
      </c>
      <c r="K80" s="2">
        <f t="shared" si="22"/>
        <v>14</v>
      </c>
      <c r="L80" s="2">
        <f t="shared" si="23"/>
        <v>7</v>
      </c>
      <c r="M80" s="28">
        <f t="shared" si="17"/>
        <v>1</v>
      </c>
      <c r="N80" s="3" t="s">
        <v>6</v>
      </c>
      <c r="O80" s="3" t="s">
        <v>22</v>
      </c>
      <c r="P80" s="3" t="s">
        <v>11</v>
      </c>
      <c r="Q80" s="11">
        <f>IF(OR(O80="",P80=""),"",SUMIFS('1. Points System'!$E$3:$E$24,'1. Points System'!$C$3:$C$24,O80,'1. Points System'!$D$3:$D$24,P80))</f>
        <v>0</v>
      </c>
      <c r="R80" s="6">
        <f t="shared" si="18"/>
        <v>0</v>
      </c>
      <c r="S80" s="21">
        <f t="shared" si="19"/>
        <v>0</v>
      </c>
      <c r="T80" s="22"/>
      <c r="U80" s="45">
        <f t="shared" si="20"/>
        <v>-7.0000000000000001E-3</v>
      </c>
    </row>
    <row r="81" spans="1:21" x14ac:dyDescent="0.25">
      <c r="A81" s="44" t="s">
        <v>46</v>
      </c>
      <c r="B81" s="17" t="s">
        <v>33</v>
      </c>
      <c r="C81" s="3" t="s">
        <v>231</v>
      </c>
      <c r="D81" s="3" t="s">
        <v>193</v>
      </c>
      <c r="E81" s="3" t="s">
        <v>233</v>
      </c>
      <c r="F81" s="29">
        <f t="shared" si="13"/>
        <v>14</v>
      </c>
      <c r="G81" s="28">
        <f t="shared" si="14"/>
        <v>7</v>
      </c>
      <c r="H81" s="27">
        <f t="shared" si="15"/>
        <v>7</v>
      </c>
      <c r="I81" s="14" t="str">
        <f t="shared" si="21"/>
        <v>Sporting CP</v>
      </c>
      <c r="J81" s="2" t="str" cm="1">
        <f t="array" ref="J81">TRIM(RIGHT(E81,LEN(E81)-LOOKUP(2,1/(MID(E81,ROW($1:$200),1)=" "),ROW($1:$200))))</f>
        <v>14-7</v>
      </c>
      <c r="K81" s="2">
        <f t="shared" si="22"/>
        <v>14</v>
      </c>
      <c r="L81" s="2">
        <f t="shared" si="23"/>
        <v>7</v>
      </c>
      <c r="M81" s="28">
        <f t="shared" si="17"/>
        <v>1</v>
      </c>
      <c r="N81" s="3" t="s">
        <v>6</v>
      </c>
      <c r="O81" s="3" t="s">
        <v>22</v>
      </c>
      <c r="P81" s="3" t="s">
        <v>10</v>
      </c>
      <c r="Q81" s="11">
        <f>IF(OR(O81="",P81=""),"",SUMIFS('1. Points System'!$E$3:$E$24,'1. Points System'!$C$3:$C$24,O81,'1. Points System'!$D$3:$D$24,P81))</f>
        <v>3</v>
      </c>
      <c r="R81" s="6">
        <f t="shared" si="18"/>
        <v>3</v>
      </c>
      <c r="S81" s="21">
        <f t="shared" si="19"/>
        <v>1.5</v>
      </c>
      <c r="T81" s="22"/>
      <c r="U81" s="45">
        <f t="shared" si="20"/>
        <v>1.5069999999999999</v>
      </c>
    </row>
    <row r="82" spans="1:21" x14ac:dyDescent="0.25">
      <c r="A82" s="44" t="s">
        <v>46</v>
      </c>
      <c r="B82" s="17" t="s">
        <v>33</v>
      </c>
      <c r="C82" s="3" t="s">
        <v>44</v>
      </c>
      <c r="D82" s="3" t="s">
        <v>194</v>
      </c>
      <c r="E82" s="3" t="s">
        <v>399</v>
      </c>
      <c r="F82" s="28">
        <f t="shared" si="13"/>
        <v>7</v>
      </c>
      <c r="G82" s="28">
        <f t="shared" si="14"/>
        <v>15</v>
      </c>
      <c r="H82" s="27">
        <f t="shared" si="15"/>
        <v>-8</v>
      </c>
      <c r="I82" s="14" t="str">
        <f t="shared" si="21"/>
        <v>Ha. Vi. 2 Bruxelles</v>
      </c>
      <c r="J82" s="2" t="str" cm="1">
        <f t="array" ref="J82">TRIM(RIGHT(E82,LEN(E82)-LOOKUP(2,1/(MID(E82,ROW($1:$200),1)=" "),ROW($1:$200))))</f>
        <v>15-7</v>
      </c>
      <c r="K82" s="2">
        <f t="shared" si="22"/>
        <v>15</v>
      </c>
      <c r="L82" s="2">
        <f t="shared" si="23"/>
        <v>7</v>
      </c>
      <c r="M82" s="28">
        <f t="shared" si="17"/>
        <v>1</v>
      </c>
      <c r="N82" s="3" t="s">
        <v>6</v>
      </c>
      <c r="O82" s="3" t="s">
        <v>22</v>
      </c>
      <c r="P82" s="3" t="s">
        <v>11</v>
      </c>
      <c r="Q82" s="11">
        <f>IF(OR(O82="",P82=""),"",SUMIFS('1. Points System'!$E$3:$E$24,'1. Points System'!$C$3:$C$24,O82,'1. Points System'!$D$3:$D$24,P82))</f>
        <v>0</v>
      </c>
      <c r="R82" s="6">
        <f t="shared" si="18"/>
        <v>0</v>
      </c>
      <c r="S82" s="21">
        <f t="shared" si="19"/>
        <v>0</v>
      </c>
      <c r="T82" s="22"/>
      <c r="U82" s="45">
        <f t="shared" si="20"/>
        <v>-8.0000000000000002E-3</v>
      </c>
    </row>
    <row r="83" spans="1:21" x14ac:dyDescent="0.25">
      <c r="A83" s="44" t="s">
        <v>46</v>
      </c>
      <c r="B83" s="17" t="s">
        <v>33</v>
      </c>
      <c r="C83" s="3" t="s">
        <v>40</v>
      </c>
      <c r="D83" s="3" t="s">
        <v>194</v>
      </c>
      <c r="E83" s="3" t="s">
        <v>399</v>
      </c>
      <c r="F83" s="28">
        <f t="shared" si="13"/>
        <v>15</v>
      </c>
      <c r="G83" s="28">
        <f t="shared" si="14"/>
        <v>7</v>
      </c>
      <c r="H83" s="27">
        <f t="shared" si="15"/>
        <v>8</v>
      </c>
      <c r="I83" s="14" t="str">
        <f t="shared" si="21"/>
        <v>Ha. Vi. 2 Bruxelles</v>
      </c>
      <c r="J83" s="2" t="str" cm="1">
        <f t="array" ref="J83">TRIM(RIGHT(E83,LEN(E83)-LOOKUP(2,1/(MID(E83,ROW($1:$200),1)=" "),ROW($1:$200))))</f>
        <v>15-7</v>
      </c>
      <c r="K83" s="2">
        <f t="shared" si="22"/>
        <v>15</v>
      </c>
      <c r="L83" s="2">
        <f t="shared" si="23"/>
        <v>7</v>
      </c>
      <c r="M83" s="28">
        <f t="shared" si="17"/>
        <v>1</v>
      </c>
      <c r="N83" s="3" t="s">
        <v>6</v>
      </c>
      <c r="O83" s="3" t="s">
        <v>22</v>
      </c>
      <c r="P83" s="3" t="s">
        <v>10</v>
      </c>
      <c r="Q83" s="11">
        <f>IF(OR(O83="",P83=""),"",SUMIFS('1. Points System'!$E$3:$E$24,'1. Points System'!$C$3:$C$24,O83,'1. Points System'!$D$3:$D$24,P83))</f>
        <v>3</v>
      </c>
      <c r="R83" s="6">
        <f t="shared" si="18"/>
        <v>3</v>
      </c>
      <c r="S83" s="21">
        <f t="shared" si="19"/>
        <v>1.5</v>
      </c>
      <c r="T83" s="22"/>
      <c r="U83" s="45">
        <f t="shared" si="20"/>
        <v>1.508</v>
      </c>
    </row>
    <row r="84" spans="1:21" x14ac:dyDescent="0.25">
      <c r="A84" s="44" t="s">
        <v>46</v>
      </c>
      <c r="B84" s="17" t="s">
        <v>33</v>
      </c>
      <c r="C84" s="3" t="s">
        <v>37</v>
      </c>
      <c r="D84" s="3" t="s">
        <v>195</v>
      </c>
      <c r="E84" s="3" t="s">
        <v>1</v>
      </c>
      <c r="F84" s="28">
        <f t="shared" si="13"/>
        <v>7</v>
      </c>
      <c r="G84" s="28">
        <f t="shared" si="14"/>
        <v>6</v>
      </c>
      <c r="H84" s="27">
        <f t="shared" si="15"/>
        <v>1</v>
      </c>
      <c r="I84" s="14" t="str">
        <f t="shared" si="21"/>
        <v>Fen Tigers</v>
      </c>
      <c r="J84" s="2" t="str" cm="1">
        <f t="array" ref="J84">TRIM(RIGHT(E84,LEN(E84)-LOOKUP(2,1/(MID(E84,ROW($1:$200),1)=" "),ROW($1:$200))))</f>
        <v>6-7</v>
      </c>
      <c r="K84" s="2">
        <f t="shared" si="22"/>
        <v>6</v>
      </c>
      <c r="L84" s="2">
        <f t="shared" si="23"/>
        <v>7</v>
      </c>
      <c r="M84" s="28">
        <f t="shared" si="17"/>
        <v>1</v>
      </c>
      <c r="N84" s="3" t="s">
        <v>6</v>
      </c>
      <c r="O84" s="3" t="s">
        <v>22</v>
      </c>
      <c r="P84" s="3" t="s">
        <v>10</v>
      </c>
      <c r="Q84" s="11">
        <f>IF(OR(O84="",P84=""),"",SUMIFS('1. Points System'!$E$3:$E$24,'1. Points System'!$C$3:$C$24,O84,'1. Points System'!$D$3:$D$24,P84))</f>
        <v>3</v>
      </c>
      <c r="R84" s="6">
        <f t="shared" si="18"/>
        <v>3</v>
      </c>
      <c r="S84" s="21">
        <f t="shared" si="19"/>
        <v>1.5</v>
      </c>
      <c r="T84" s="22"/>
      <c r="U84" s="45">
        <f t="shared" si="20"/>
        <v>1.5009999999999999</v>
      </c>
    </row>
    <row r="85" spans="1:21" x14ac:dyDescent="0.25">
      <c r="A85" s="44" t="s">
        <v>46</v>
      </c>
      <c r="B85" s="17" t="s">
        <v>33</v>
      </c>
      <c r="C85" s="3" t="s">
        <v>36</v>
      </c>
      <c r="D85" s="3" t="s">
        <v>195</v>
      </c>
      <c r="E85" s="3" t="s">
        <v>1</v>
      </c>
      <c r="F85" s="28">
        <f t="shared" si="13"/>
        <v>6</v>
      </c>
      <c r="G85" s="28">
        <f t="shared" si="14"/>
        <v>7</v>
      </c>
      <c r="H85" s="27">
        <f t="shared" si="15"/>
        <v>-1</v>
      </c>
      <c r="I85" s="14" t="str">
        <f t="shared" si="21"/>
        <v>Fen Tigers</v>
      </c>
      <c r="J85" s="2" t="str" cm="1">
        <f t="array" ref="J85">TRIM(RIGHT(E85,LEN(E85)-LOOKUP(2,1/(MID(E85,ROW($1:$200),1)=" "),ROW($1:$200))))</f>
        <v>6-7</v>
      </c>
      <c r="K85" s="2">
        <f t="shared" si="22"/>
        <v>6</v>
      </c>
      <c r="L85" s="2">
        <f t="shared" si="23"/>
        <v>7</v>
      </c>
      <c r="M85" s="28">
        <f t="shared" si="17"/>
        <v>1</v>
      </c>
      <c r="N85" s="3" t="s">
        <v>6</v>
      </c>
      <c r="O85" s="3" t="s">
        <v>22</v>
      </c>
      <c r="P85" s="3" t="s">
        <v>11</v>
      </c>
      <c r="Q85" s="11">
        <f>IF(OR(O85="",P85=""),"",SUMIFS('1. Points System'!$E$3:$E$24,'1. Points System'!$C$3:$C$24,O85,'1. Points System'!$D$3:$D$24,P85))</f>
        <v>0</v>
      </c>
      <c r="R85" s="6">
        <f t="shared" si="18"/>
        <v>0</v>
      </c>
      <c r="S85" s="21">
        <f t="shared" si="19"/>
        <v>0</v>
      </c>
      <c r="T85" s="22"/>
      <c r="U85" s="45">
        <f t="shared" si="20"/>
        <v>-1E-3</v>
      </c>
    </row>
    <row r="86" spans="1:21" x14ac:dyDescent="0.25">
      <c r="A86" s="44" t="s">
        <v>46</v>
      </c>
      <c r="B86" s="17" t="s">
        <v>33</v>
      </c>
      <c r="C86" s="3" t="s">
        <v>38</v>
      </c>
      <c r="D86" s="3" t="s">
        <v>196</v>
      </c>
      <c r="E86" s="3" t="s">
        <v>402</v>
      </c>
      <c r="F86" s="29">
        <f t="shared" si="13"/>
        <v>5</v>
      </c>
      <c r="G86" s="28">
        <f t="shared" si="14"/>
        <v>13</v>
      </c>
      <c r="H86" s="27">
        <f t="shared" si="15"/>
        <v>-8</v>
      </c>
      <c r="I86" s="14" t="str">
        <f t="shared" si="21"/>
        <v>Northern Allstars</v>
      </c>
      <c r="J86" s="2" t="str" cm="1">
        <f t="array" ref="J86">TRIM(RIGHT(E86,LEN(E86)-LOOKUP(2,1/(MID(E86,ROW($1:$200),1)=" "),ROW($1:$200))))</f>
        <v>5:13</v>
      </c>
      <c r="K86" s="2">
        <f t="shared" si="22"/>
        <v>5</v>
      </c>
      <c r="L86" s="2">
        <f t="shared" si="23"/>
        <v>13</v>
      </c>
      <c r="M86" s="28">
        <f t="shared" si="17"/>
        <v>1</v>
      </c>
      <c r="N86" s="3" t="s">
        <v>6</v>
      </c>
      <c r="O86" s="3" t="s">
        <v>22</v>
      </c>
      <c r="P86" s="3" t="s">
        <v>11</v>
      </c>
      <c r="Q86" s="11">
        <f>IF(OR(O86="",P86=""),"",SUMIFS('1. Points System'!$E$3:$E$24,'1. Points System'!$C$3:$C$24,O86,'1. Points System'!$D$3:$D$24,P86))</f>
        <v>0</v>
      </c>
      <c r="R86" s="6">
        <f t="shared" si="18"/>
        <v>0</v>
      </c>
      <c r="S86" s="21">
        <f t="shared" si="19"/>
        <v>0</v>
      </c>
      <c r="T86" s="22"/>
      <c r="U86" s="45">
        <f t="shared" si="20"/>
        <v>-8.0000000000000002E-3</v>
      </c>
    </row>
    <row r="87" spans="1:21" x14ac:dyDescent="0.25">
      <c r="A87" s="44" t="s">
        <v>46</v>
      </c>
      <c r="B87" s="17" t="s">
        <v>33</v>
      </c>
      <c r="C87" s="3" t="s">
        <v>41</v>
      </c>
      <c r="D87" s="3" t="s">
        <v>196</v>
      </c>
      <c r="E87" s="3" t="s">
        <v>220</v>
      </c>
      <c r="F87" s="29">
        <f t="shared" si="13"/>
        <v>13</v>
      </c>
      <c r="G87" s="28">
        <f t="shared" si="14"/>
        <v>5</v>
      </c>
      <c r="H87" s="27">
        <f t="shared" si="15"/>
        <v>8</v>
      </c>
      <c r="I87" s="14" t="str">
        <f t="shared" si="21"/>
        <v>Northen Allstars</v>
      </c>
      <c r="J87" s="2" t="str" cm="1">
        <f t="array" ref="J87">TRIM(RIGHT(E87,LEN(E87)-LOOKUP(2,1/(MID(E87,ROW($1:$200),1)=" "),ROW($1:$200))))</f>
        <v>5-13</v>
      </c>
      <c r="K87" s="2">
        <f t="shared" si="22"/>
        <v>5</v>
      </c>
      <c r="L87" s="2">
        <f t="shared" si="23"/>
        <v>13</v>
      </c>
      <c r="M87" s="28">
        <f t="shared" si="17"/>
        <v>1</v>
      </c>
      <c r="N87" s="3" t="s">
        <v>6</v>
      </c>
      <c r="O87" s="3" t="s">
        <v>22</v>
      </c>
      <c r="P87" s="3" t="s">
        <v>10</v>
      </c>
      <c r="Q87" s="11">
        <f>IF(OR(O87="",P87=""),"",SUMIFS('1. Points System'!$E$3:$E$24,'1. Points System'!$C$3:$C$24,O87,'1. Points System'!$D$3:$D$24,P87))</f>
        <v>3</v>
      </c>
      <c r="R87" s="6">
        <f t="shared" si="18"/>
        <v>3</v>
      </c>
      <c r="S87" s="21">
        <f t="shared" si="19"/>
        <v>1.5</v>
      </c>
      <c r="T87" s="22"/>
      <c r="U87" s="45">
        <f t="shared" si="20"/>
        <v>1.508</v>
      </c>
    </row>
    <row r="88" spans="1:21" x14ac:dyDescent="0.25">
      <c r="A88" s="44" t="s">
        <v>46</v>
      </c>
      <c r="B88" s="17" t="s">
        <v>33</v>
      </c>
      <c r="C88" s="3" t="s">
        <v>359</v>
      </c>
      <c r="D88" s="3" t="s">
        <v>197</v>
      </c>
      <c r="E88" s="3" t="s">
        <v>234</v>
      </c>
      <c r="F88" s="28">
        <f t="shared" si="13"/>
        <v>1</v>
      </c>
      <c r="G88" s="28">
        <f t="shared" si="14"/>
        <v>11</v>
      </c>
      <c r="H88" s="27">
        <f t="shared" si="15"/>
        <v>-10</v>
      </c>
      <c r="I88" s="14" t="str">
        <f t="shared" si="21"/>
        <v>Füchse Berlin</v>
      </c>
      <c r="J88" s="2" t="str" cm="1">
        <f t="array" ref="J88">TRIM(RIGHT(E88,LEN(E88)-LOOKUP(2,1/(MID(E88,ROW($1:$200),1)=" "),ROW($1:$200))))</f>
        <v>1-11</v>
      </c>
      <c r="K88" s="2">
        <f t="shared" si="22"/>
        <v>1</v>
      </c>
      <c r="L88" s="2">
        <f t="shared" si="23"/>
        <v>11</v>
      </c>
      <c r="M88" s="28">
        <f t="shared" si="17"/>
        <v>1</v>
      </c>
      <c r="N88" s="3" t="s">
        <v>6</v>
      </c>
      <c r="O88" s="3" t="s">
        <v>22</v>
      </c>
      <c r="P88" s="3" t="s">
        <v>11</v>
      </c>
      <c r="Q88" s="11">
        <f>IF(OR(O88="",P88=""),"",SUMIFS('1. Points System'!$E$3:$E$24,'1. Points System'!$C$3:$C$24,O88,'1. Points System'!$D$3:$D$24,P88))</f>
        <v>0</v>
      </c>
      <c r="R88" s="6">
        <f t="shared" si="18"/>
        <v>0</v>
      </c>
      <c r="S88" s="21">
        <f t="shared" si="19"/>
        <v>0</v>
      </c>
      <c r="T88" s="8"/>
      <c r="U88" s="45">
        <f t="shared" si="20"/>
        <v>-0.01</v>
      </c>
    </row>
    <row r="89" spans="1:21" x14ac:dyDescent="0.25">
      <c r="A89" s="44" t="s">
        <v>46</v>
      </c>
      <c r="B89" s="17" t="s">
        <v>33</v>
      </c>
      <c r="C89" s="3" t="s">
        <v>231</v>
      </c>
      <c r="D89" s="3" t="s">
        <v>197</v>
      </c>
      <c r="E89" s="3" t="s">
        <v>234</v>
      </c>
      <c r="F89" s="29">
        <f t="shared" si="13"/>
        <v>11</v>
      </c>
      <c r="G89" s="28">
        <f t="shared" si="14"/>
        <v>1</v>
      </c>
      <c r="H89" s="27">
        <f t="shared" si="15"/>
        <v>10</v>
      </c>
      <c r="I89" s="14" t="str">
        <f t="shared" si="21"/>
        <v>Füchse Berlin</v>
      </c>
      <c r="J89" s="2" t="str" cm="1">
        <f t="array" ref="J89">TRIM(RIGHT(E89,LEN(E89)-LOOKUP(2,1/(MID(E89,ROW($1:$200),1)=" "),ROW($1:$200))))</f>
        <v>1-11</v>
      </c>
      <c r="K89" s="2">
        <f t="shared" si="22"/>
        <v>1</v>
      </c>
      <c r="L89" s="2">
        <f t="shared" si="23"/>
        <v>11</v>
      </c>
      <c r="M89" s="28">
        <f t="shared" si="17"/>
        <v>1</v>
      </c>
      <c r="N89" s="3" t="s">
        <v>6</v>
      </c>
      <c r="O89" s="3" t="s">
        <v>22</v>
      </c>
      <c r="P89" s="3" t="s">
        <v>10</v>
      </c>
      <c r="Q89" s="11">
        <f>IF(OR(O89="",P89=""),"",SUMIFS('1. Points System'!$E$3:$E$24,'1. Points System'!$C$3:$C$24,O89,'1. Points System'!$D$3:$D$24,P89))</f>
        <v>3</v>
      </c>
      <c r="R89" s="6">
        <f t="shared" si="18"/>
        <v>3</v>
      </c>
      <c r="S89" s="21">
        <f t="shared" si="19"/>
        <v>1.5</v>
      </c>
      <c r="T89" s="22"/>
      <c r="U89" s="45">
        <f t="shared" si="20"/>
        <v>1.51</v>
      </c>
    </row>
    <row r="90" spans="1:21" x14ac:dyDescent="0.25">
      <c r="A90" s="44" t="s">
        <v>46</v>
      </c>
      <c r="B90" s="17" t="s">
        <v>33</v>
      </c>
      <c r="C90" s="3" t="s">
        <v>44</v>
      </c>
      <c r="D90" s="3" t="s">
        <v>198</v>
      </c>
      <c r="E90" s="3" t="s">
        <v>221</v>
      </c>
      <c r="F90" s="28">
        <f t="shared" si="13"/>
        <v>8</v>
      </c>
      <c r="G90" s="28">
        <f t="shared" si="14"/>
        <v>4</v>
      </c>
      <c r="H90" s="27">
        <f t="shared" si="15"/>
        <v>4</v>
      </c>
      <c r="I90" s="14" t="str">
        <f t="shared" si="21"/>
        <v>CSAVH Lyon</v>
      </c>
      <c r="J90" s="2" t="str" cm="1">
        <f t="array" ref="J90">TRIM(RIGHT(E90,LEN(E90)-LOOKUP(2,1/(MID(E90,ROW($1:$200),1)=" "),ROW($1:$200))))</f>
        <v>4-8</v>
      </c>
      <c r="K90" s="2">
        <f t="shared" si="22"/>
        <v>4</v>
      </c>
      <c r="L90" s="2">
        <f t="shared" si="23"/>
        <v>8</v>
      </c>
      <c r="M90" s="28">
        <f t="shared" si="17"/>
        <v>1</v>
      </c>
      <c r="N90" s="3" t="s">
        <v>6</v>
      </c>
      <c r="O90" s="3" t="s">
        <v>22</v>
      </c>
      <c r="P90" s="3" t="s">
        <v>10</v>
      </c>
      <c r="Q90" s="11">
        <f>IF(OR(O90="",P90=""),"",SUMIFS('1. Points System'!$E$3:$E$24,'1. Points System'!$C$3:$C$24,O90,'1. Points System'!$D$3:$D$24,P90))</f>
        <v>3</v>
      </c>
      <c r="R90" s="6">
        <f t="shared" si="18"/>
        <v>3</v>
      </c>
      <c r="S90" s="21">
        <f t="shared" si="19"/>
        <v>1.5</v>
      </c>
      <c r="T90" s="22"/>
      <c r="U90" s="45">
        <f t="shared" si="20"/>
        <v>1.504</v>
      </c>
    </row>
    <row r="91" spans="1:21" x14ac:dyDescent="0.25">
      <c r="A91" s="44" t="s">
        <v>46</v>
      </c>
      <c r="B91" s="17" t="s">
        <v>33</v>
      </c>
      <c r="C91" s="3" t="s">
        <v>37</v>
      </c>
      <c r="D91" s="3" t="s">
        <v>198</v>
      </c>
      <c r="E91" s="3" t="s">
        <v>221</v>
      </c>
      <c r="F91" s="28">
        <f t="shared" si="13"/>
        <v>4</v>
      </c>
      <c r="G91" s="28">
        <f t="shared" si="14"/>
        <v>8</v>
      </c>
      <c r="H91" s="27">
        <f t="shared" si="15"/>
        <v>-4</v>
      </c>
      <c r="I91" s="14" t="str">
        <f t="shared" si="21"/>
        <v>CSAVH Lyon</v>
      </c>
      <c r="J91" s="2" t="str" cm="1">
        <f t="array" ref="J91">TRIM(RIGHT(E91,LEN(E91)-LOOKUP(2,1/(MID(E91,ROW($1:$200),1)=" "),ROW($1:$200))))</f>
        <v>4-8</v>
      </c>
      <c r="K91" s="2">
        <f t="shared" si="22"/>
        <v>4</v>
      </c>
      <c r="L91" s="2">
        <f t="shared" si="23"/>
        <v>8</v>
      </c>
      <c r="M91" s="28">
        <f t="shared" si="17"/>
        <v>1</v>
      </c>
      <c r="N91" s="3" t="s">
        <v>6</v>
      </c>
      <c r="O91" s="3" t="s">
        <v>22</v>
      </c>
      <c r="P91" s="3" t="s">
        <v>11</v>
      </c>
      <c r="Q91" s="11">
        <f>IF(OR(O91="",P91=""),"",SUMIFS('1. Points System'!$E$3:$E$24,'1. Points System'!$C$3:$C$24,O91,'1. Points System'!$D$3:$D$24,P91))</f>
        <v>0</v>
      </c>
      <c r="R91" s="6">
        <f t="shared" si="18"/>
        <v>0</v>
      </c>
      <c r="S91" s="21">
        <f t="shared" si="19"/>
        <v>0</v>
      </c>
      <c r="T91" s="22"/>
      <c r="U91" s="45">
        <f t="shared" si="20"/>
        <v>-4.0000000000000001E-3</v>
      </c>
    </row>
    <row r="92" spans="1:21" x14ac:dyDescent="0.25">
      <c r="A92" s="44" t="s">
        <v>46</v>
      </c>
      <c r="B92" s="17" t="s">
        <v>33</v>
      </c>
      <c r="C92" s="3" t="s">
        <v>36</v>
      </c>
      <c r="D92" s="3" t="s">
        <v>199</v>
      </c>
      <c r="E92" s="3" t="s">
        <v>2</v>
      </c>
      <c r="F92" s="28">
        <f t="shared" si="13"/>
        <v>7</v>
      </c>
      <c r="G92" s="28">
        <f t="shared" si="14"/>
        <v>11</v>
      </c>
      <c r="H92" s="27">
        <f t="shared" si="15"/>
        <v>-4</v>
      </c>
      <c r="I92" s="14" t="str">
        <f t="shared" si="21"/>
        <v>Ha. Vi. 2 Bruxelles</v>
      </c>
      <c r="J92" s="2" t="str" cm="1">
        <f t="array" ref="J92">TRIM(RIGHT(E92,LEN(E92)-LOOKUP(2,1/(MID(E92,ROW($1:$200),1)=" "),ROW($1:$200))))</f>
        <v>11-7</v>
      </c>
      <c r="K92" s="2">
        <f t="shared" si="22"/>
        <v>11</v>
      </c>
      <c r="L92" s="2">
        <f t="shared" si="23"/>
        <v>7</v>
      </c>
      <c r="M92" s="28">
        <f t="shared" si="17"/>
        <v>1</v>
      </c>
      <c r="N92" s="3" t="s">
        <v>6</v>
      </c>
      <c r="O92" s="3" t="s">
        <v>22</v>
      </c>
      <c r="P92" s="3" t="s">
        <v>11</v>
      </c>
      <c r="Q92" s="11">
        <f>IF(OR(O92="",P92=""),"",SUMIFS('1. Points System'!$E$3:$E$24,'1. Points System'!$C$3:$C$24,O92,'1. Points System'!$D$3:$D$24,P92))</f>
        <v>0</v>
      </c>
      <c r="R92" s="6">
        <f t="shared" si="18"/>
        <v>0</v>
      </c>
      <c r="S92" s="21">
        <f t="shared" si="19"/>
        <v>0</v>
      </c>
      <c r="T92" s="22"/>
      <c r="U92" s="45">
        <f t="shared" si="20"/>
        <v>-4.0000000000000001E-3</v>
      </c>
    </row>
    <row r="93" spans="1:21" x14ac:dyDescent="0.25">
      <c r="A93" s="44" t="s">
        <v>46</v>
      </c>
      <c r="B93" s="17" t="s">
        <v>33</v>
      </c>
      <c r="C93" s="3" t="s">
        <v>40</v>
      </c>
      <c r="D93" s="3" t="s">
        <v>199</v>
      </c>
      <c r="E93" s="3" t="s">
        <v>2</v>
      </c>
      <c r="F93" s="28">
        <f t="shared" si="13"/>
        <v>11</v>
      </c>
      <c r="G93" s="28">
        <f t="shared" si="14"/>
        <v>7</v>
      </c>
      <c r="H93" s="27">
        <f t="shared" si="15"/>
        <v>4</v>
      </c>
      <c r="I93" s="14" t="str">
        <f t="shared" si="21"/>
        <v>Ha. Vi. 2 Bruxelles</v>
      </c>
      <c r="J93" s="2" t="str" cm="1">
        <f t="array" ref="J93">TRIM(RIGHT(E93,LEN(E93)-LOOKUP(2,1/(MID(E93,ROW($1:$200),1)=" "),ROW($1:$200))))</f>
        <v>11-7</v>
      </c>
      <c r="K93" s="2">
        <f t="shared" si="22"/>
        <v>11</v>
      </c>
      <c r="L93" s="2">
        <f t="shared" si="23"/>
        <v>7</v>
      </c>
      <c r="M93" s="28">
        <f t="shared" si="17"/>
        <v>1</v>
      </c>
      <c r="N93" s="3" t="s">
        <v>6</v>
      </c>
      <c r="O93" s="3" t="s">
        <v>22</v>
      </c>
      <c r="P93" s="3" t="s">
        <v>10</v>
      </c>
      <c r="Q93" s="11">
        <f>IF(OR(O93="",P93=""),"",SUMIFS('1. Points System'!$E$3:$E$24,'1. Points System'!$C$3:$C$24,O93,'1. Points System'!$D$3:$D$24,P93))</f>
        <v>3</v>
      </c>
      <c r="R93" s="6">
        <f t="shared" si="18"/>
        <v>3</v>
      </c>
      <c r="S93" s="21">
        <f t="shared" si="19"/>
        <v>1.5</v>
      </c>
      <c r="T93" s="22"/>
      <c r="U93" s="45">
        <f t="shared" si="20"/>
        <v>1.504</v>
      </c>
    </row>
    <row r="94" spans="1:21" x14ac:dyDescent="0.25">
      <c r="A94" s="44" t="s">
        <v>46</v>
      </c>
      <c r="B94" s="17" t="s">
        <v>33</v>
      </c>
      <c r="C94" s="3" t="s">
        <v>44</v>
      </c>
      <c r="D94" s="4" t="s">
        <v>200</v>
      </c>
      <c r="E94" s="3" t="s">
        <v>222</v>
      </c>
      <c r="F94" s="28">
        <f t="shared" si="13"/>
        <v>4</v>
      </c>
      <c r="G94" s="28">
        <f t="shared" si="14"/>
        <v>10</v>
      </c>
      <c r="H94" s="27">
        <f t="shared" si="15"/>
        <v>-6</v>
      </c>
      <c r="I94" s="14" t="str">
        <f t="shared" si="21"/>
        <v>Old Power</v>
      </c>
      <c r="J94" s="2" t="str" cm="1">
        <f t="array" ref="J94">TRIM(RIGHT(E94,LEN(E94)-LOOKUP(2,1/(MID(E94,ROW($1:$200),1)=" "),ROW($1:$200))))</f>
        <v>10-4</v>
      </c>
      <c r="K94" s="2">
        <f t="shared" si="22"/>
        <v>10</v>
      </c>
      <c r="L94" s="2">
        <f t="shared" si="23"/>
        <v>4</v>
      </c>
      <c r="M94" s="28">
        <f t="shared" si="17"/>
        <v>1</v>
      </c>
      <c r="N94" s="3" t="s">
        <v>7</v>
      </c>
      <c r="O94" s="3" t="s">
        <v>50</v>
      </c>
      <c r="P94" s="3" t="s">
        <v>11</v>
      </c>
      <c r="Q94" s="11">
        <f>IF(OR(O94="",P94=""),"",SUMIFS('1. Points System'!$E$3:$E$24,'1. Points System'!$C$3:$C$24,O94,'1. Points System'!$D$3:$D$24,P94))</f>
        <v>0</v>
      </c>
      <c r="R94" s="6">
        <f t="shared" si="18"/>
        <v>0</v>
      </c>
      <c r="S94" s="21">
        <f t="shared" si="19"/>
        <v>0</v>
      </c>
      <c r="T94" s="22"/>
      <c r="U94" s="45">
        <f t="shared" si="20"/>
        <v>-6.0000000000000001E-3</v>
      </c>
    </row>
    <row r="95" spans="1:21" x14ac:dyDescent="0.25">
      <c r="A95" s="44" t="s">
        <v>46</v>
      </c>
      <c r="B95" s="17" t="s">
        <v>33</v>
      </c>
      <c r="C95" s="3" t="s">
        <v>41</v>
      </c>
      <c r="D95" s="4" t="s">
        <v>200</v>
      </c>
      <c r="E95" s="3" t="s">
        <v>222</v>
      </c>
      <c r="F95" s="29">
        <f t="shared" si="13"/>
        <v>10</v>
      </c>
      <c r="G95" s="28">
        <f t="shared" si="14"/>
        <v>4</v>
      </c>
      <c r="H95" s="27">
        <f t="shared" si="15"/>
        <v>6</v>
      </c>
      <c r="I95" s="14" t="str">
        <f t="shared" si="21"/>
        <v>Old Power</v>
      </c>
      <c r="J95" s="2" t="str" cm="1">
        <f t="array" ref="J95">TRIM(RIGHT(E95,LEN(E95)-LOOKUP(2,1/(MID(E95,ROW($1:$200),1)=" "),ROW($1:$200))))</f>
        <v>10-4</v>
      </c>
      <c r="K95" s="2">
        <f t="shared" si="22"/>
        <v>10</v>
      </c>
      <c r="L95" s="2">
        <f t="shared" si="23"/>
        <v>4</v>
      </c>
      <c r="M95" s="28">
        <f t="shared" si="17"/>
        <v>1</v>
      </c>
      <c r="N95" s="3" t="s">
        <v>7</v>
      </c>
      <c r="O95" s="3" t="s">
        <v>50</v>
      </c>
      <c r="P95" s="3" t="s">
        <v>10</v>
      </c>
      <c r="Q95" s="11">
        <f>IF(OR(O95="",P95=""),"",SUMIFS('1. Points System'!$E$3:$E$24,'1. Points System'!$C$3:$C$24,O95,'1. Points System'!$D$3:$D$24,P95))</f>
        <v>4.5</v>
      </c>
      <c r="R95" s="6">
        <f t="shared" si="18"/>
        <v>4.5</v>
      </c>
      <c r="S95" s="21">
        <f t="shared" si="19"/>
        <v>2.25</v>
      </c>
      <c r="T95" s="22"/>
      <c r="U95" s="45">
        <f t="shared" si="20"/>
        <v>2.2559999999999998</v>
      </c>
    </row>
    <row r="96" spans="1:21" x14ac:dyDescent="0.25">
      <c r="A96" s="44" t="s">
        <v>46</v>
      </c>
      <c r="B96" s="17" t="s">
        <v>33</v>
      </c>
      <c r="C96" s="3" t="s">
        <v>36</v>
      </c>
      <c r="D96" s="3" t="s">
        <v>201</v>
      </c>
      <c r="E96" s="3" t="s">
        <v>3</v>
      </c>
      <c r="F96" s="28">
        <f t="shared" si="13"/>
        <v>6</v>
      </c>
      <c r="G96" s="28">
        <f t="shared" si="14"/>
        <v>3</v>
      </c>
      <c r="H96" s="27">
        <f t="shared" si="15"/>
        <v>3</v>
      </c>
      <c r="I96" s="14" t="str">
        <f t="shared" si="21"/>
        <v>Fen Tigers</v>
      </c>
      <c r="J96" s="2" t="str" cm="1">
        <f t="array" ref="J96">TRIM(RIGHT(E96,LEN(E96)-LOOKUP(2,1/(MID(E96,ROW($1:$200),1)=" "),ROW($1:$200))))</f>
        <v>6-3</v>
      </c>
      <c r="K96" s="2">
        <f t="shared" si="22"/>
        <v>6</v>
      </c>
      <c r="L96" s="2">
        <f t="shared" si="23"/>
        <v>3</v>
      </c>
      <c r="M96" s="28">
        <f t="shared" si="17"/>
        <v>1</v>
      </c>
      <c r="N96" s="3" t="s">
        <v>7</v>
      </c>
      <c r="O96" s="3" t="s">
        <v>50</v>
      </c>
      <c r="P96" s="3" t="s">
        <v>10</v>
      </c>
      <c r="Q96" s="11">
        <f>IF(OR(O96="",P96=""),"",SUMIFS('1. Points System'!$E$3:$E$24,'1. Points System'!$C$3:$C$24,O96,'1. Points System'!$D$3:$D$24,P96))</f>
        <v>4.5</v>
      </c>
      <c r="R96" s="6">
        <f t="shared" si="18"/>
        <v>4.5</v>
      </c>
      <c r="S96" s="21">
        <f t="shared" si="19"/>
        <v>2.25</v>
      </c>
      <c r="T96" s="22"/>
      <c r="U96" s="45">
        <f t="shared" si="20"/>
        <v>2.2530000000000001</v>
      </c>
    </row>
    <row r="97" spans="1:21" x14ac:dyDescent="0.25">
      <c r="A97" s="44" t="s">
        <v>46</v>
      </c>
      <c r="B97" s="17" t="s">
        <v>33</v>
      </c>
      <c r="C97" s="3" t="s">
        <v>38</v>
      </c>
      <c r="D97" s="3" t="s">
        <v>201</v>
      </c>
      <c r="E97" s="3" t="s">
        <v>3</v>
      </c>
      <c r="F97" s="29">
        <f t="shared" si="13"/>
        <v>3</v>
      </c>
      <c r="G97" s="28">
        <f t="shared" si="14"/>
        <v>6</v>
      </c>
      <c r="H97" s="27">
        <f t="shared" si="15"/>
        <v>-3</v>
      </c>
      <c r="I97" s="14" t="str">
        <f t="shared" si="21"/>
        <v>Fen Tigers</v>
      </c>
      <c r="J97" s="2" t="str" cm="1">
        <f t="array" ref="J97">TRIM(RIGHT(E97,LEN(E97)-LOOKUP(2,1/(MID(E97,ROW($1:$200),1)=" "),ROW($1:$200))))</f>
        <v>6-3</v>
      </c>
      <c r="K97" s="2">
        <f t="shared" si="22"/>
        <v>6</v>
      </c>
      <c r="L97" s="2">
        <f t="shared" si="23"/>
        <v>3</v>
      </c>
      <c r="M97" s="28">
        <f t="shared" si="17"/>
        <v>1</v>
      </c>
      <c r="N97" s="3" t="s">
        <v>7</v>
      </c>
      <c r="O97" s="3" t="s">
        <v>50</v>
      </c>
      <c r="P97" s="3" t="s">
        <v>11</v>
      </c>
      <c r="Q97" s="11">
        <f>IF(OR(O97="",P97=""),"",SUMIFS('1. Points System'!$E$3:$E$24,'1. Points System'!$C$3:$C$24,O97,'1. Points System'!$D$3:$D$24,P97))</f>
        <v>0</v>
      </c>
      <c r="R97" s="6">
        <f t="shared" si="18"/>
        <v>0</v>
      </c>
      <c r="S97" s="21">
        <f t="shared" si="19"/>
        <v>0</v>
      </c>
      <c r="T97" s="22"/>
      <c r="U97" s="45">
        <f t="shared" si="20"/>
        <v>-3.0000000000000001E-3</v>
      </c>
    </row>
    <row r="98" spans="1:21" x14ac:dyDescent="0.25">
      <c r="A98" s="44" t="s">
        <v>46</v>
      </c>
      <c r="B98" s="17" t="s">
        <v>33</v>
      </c>
      <c r="C98" s="3" t="s">
        <v>359</v>
      </c>
      <c r="D98" s="3" t="s">
        <v>202</v>
      </c>
      <c r="E98" s="3" t="s">
        <v>223</v>
      </c>
      <c r="F98" s="28">
        <f t="shared" si="13"/>
        <v>3</v>
      </c>
      <c r="G98" s="28">
        <f t="shared" si="14"/>
        <v>10</v>
      </c>
      <c r="H98" s="27">
        <f t="shared" si="15"/>
        <v>-7</v>
      </c>
      <c r="I98" s="14" t="str">
        <f t="shared" si="21"/>
        <v>Ha. Vi. 2 Bruxelles</v>
      </c>
      <c r="J98" s="2" t="str" cm="1">
        <f t="array" ref="J98">TRIM(RIGHT(E98,LEN(E98)-LOOKUP(2,1/(MID(E98,ROW($1:$200),1)=" "),ROW($1:$200))))</f>
        <v>10-3</v>
      </c>
      <c r="K98" s="2">
        <f t="shared" si="22"/>
        <v>10</v>
      </c>
      <c r="L98" s="2">
        <f t="shared" si="23"/>
        <v>3</v>
      </c>
      <c r="M98" s="28">
        <f t="shared" si="17"/>
        <v>1</v>
      </c>
      <c r="N98" s="3" t="s">
        <v>7</v>
      </c>
      <c r="O98" s="3" t="s">
        <v>50</v>
      </c>
      <c r="P98" s="3" t="s">
        <v>11</v>
      </c>
      <c r="Q98" s="11">
        <f>IF(OR(O98="",P98=""),"",SUMIFS('1. Points System'!$E$3:$E$24,'1. Points System'!$C$3:$C$24,O98,'1. Points System'!$D$3:$D$24,P98))</f>
        <v>0</v>
      </c>
      <c r="R98" s="6">
        <f t="shared" si="18"/>
        <v>0</v>
      </c>
      <c r="S98" s="21">
        <f t="shared" si="19"/>
        <v>0</v>
      </c>
      <c r="T98" s="8"/>
      <c r="U98" s="45">
        <f t="shared" si="20"/>
        <v>-7.0000000000000001E-3</v>
      </c>
    </row>
    <row r="99" spans="1:21" x14ac:dyDescent="0.25">
      <c r="A99" s="44" t="s">
        <v>46</v>
      </c>
      <c r="B99" s="17" t="s">
        <v>33</v>
      </c>
      <c r="C99" s="3" t="s">
        <v>40</v>
      </c>
      <c r="D99" s="3" t="s">
        <v>202</v>
      </c>
      <c r="E99" s="3" t="s">
        <v>223</v>
      </c>
      <c r="F99" s="28">
        <f t="shared" si="13"/>
        <v>10</v>
      </c>
      <c r="G99" s="28">
        <f t="shared" si="14"/>
        <v>3</v>
      </c>
      <c r="H99" s="27">
        <f t="shared" si="15"/>
        <v>7</v>
      </c>
      <c r="I99" s="14" t="str">
        <f t="shared" si="21"/>
        <v>Ha. Vi. 2 Bruxelles</v>
      </c>
      <c r="J99" s="2" t="str" cm="1">
        <f t="array" ref="J99">TRIM(RIGHT(E99,LEN(E99)-LOOKUP(2,1/(MID(E99,ROW($1:$200),1)=" "),ROW($1:$200))))</f>
        <v>10-3</v>
      </c>
      <c r="K99" s="2">
        <f t="shared" si="22"/>
        <v>10</v>
      </c>
      <c r="L99" s="2">
        <f t="shared" si="23"/>
        <v>3</v>
      </c>
      <c r="M99" s="28">
        <f t="shared" si="17"/>
        <v>1</v>
      </c>
      <c r="N99" s="3" t="s">
        <v>7</v>
      </c>
      <c r="O99" s="3" t="s">
        <v>50</v>
      </c>
      <c r="P99" s="3" t="s">
        <v>10</v>
      </c>
      <c r="Q99" s="11">
        <f>IF(OR(O99="",P99=""),"",SUMIFS('1. Points System'!$E$3:$E$24,'1. Points System'!$C$3:$C$24,O99,'1. Points System'!$D$3:$D$24,P99))</f>
        <v>4.5</v>
      </c>
      <c r="R99" s="6">
        <f t="shared" si="18"/>
        <v>4.5</v>
      </c>
      <c r="S99" s="21">
        <f t="shared" si="19"/>
        <v>2.25</v>
      </c>
      <c r="T99" s="22"/>
      <c r="U99" s="45">
        <f t="shared" si="20"/>
        <v>2.2570000000000001</v>
      </c>
    </row>
    <row r="100" spans="1:21" x14ac:dyDescent="0.25">
      <c r="A100" s="44" t="s">
        <v>46</v>
      </c>
      <c r="B100" s="17" t="s">
        <v>33</v>
      </c>
      <c r="C100" s="3" t="s">
        <v>37</v>
      </c>
      <c r="D100" s="3" t="s">
        <v>203</v>
      </c>
      <c r="E100" s="3" t="s">
        <v>224</v>
      </c>
      <c r="F100" s="28">
        <f t="shared" si="13"/>
        <v>8</v>
      </c>
      <c r="G100" s="28">
        <f t="shared" si="14"/>
        <v>6</v>
      </c>
      <c r="H100" s="27">
        <f t="shared" si="15"/>
        <v>2</v>
      </c>
      <c r="I100" s="14" t="str">
        <f t="shared" si="21"/>
        <v>Sporting CP</v>
      </c>
      <c r="J100" s="2" t="str" cm="1">
        <f t="array" ref="J100">TRIM(RIGHT(E100,LEN(E100)-LOOKUP(2,1/(MID(E100,ROW($1:$200),1)=" "),ROW($1:$200))))</f>
        <v>6-8</v>
      </c>
      <c r="K100" s="2">
        <f t="shared" si="22"/>
        <v>6</v>
      </c>
      <c r="L100" s="2">
        <f t="shared" si="23"/>
        <v>8</v>
      </c>
      <c r="M100" s="28">
        <f t="shared" si="17"/>
        <v>1</v>
      </c>
      <c r="N100" s="3" t="s">
        <v>7</v>
      </c>
      <c r="O100" s="3" t="s">
        <v>50</v>
      </c>
      <c r="P100" s="3" t="s">
        <v>10</v>
      </c>
      <c r="Q100" s="11">
        <f>IF(OR(O100="",P100=""),"",SUMIFS('1. Points System'!$E$3:$E$24,'1. Points System'!$C$3:$C$24,O100,'1. Points System'!$D$3:$D$24,P100))</f>
        <v>4.5</v>
      </c>
      <c r="R100" s="6">
        <f t="shared" si="18"/>
        <v>4.5</v>
      </c>
      <c r="S100" s="21">
        <f t="shared" si="19"/>
        <v>2.25</v>
      </c>
      <c r="T100" s="22"/>
      <c r="U100" s="45">
        <f t="shared" si="20"/>
        <v>2.2519999999999998</v>
      </c>
    </row>
    <row r="101" spans="1:21" x14ac:dyDescent="0.25">
      <c r="A101" s="44" t="s">
        <v>46</v>
      </c>
      <c r="B101" s="17" t="s">
        <v>33</v>
      </c>
      <c r="C101" s="3" t="s">
        <v>231</v>
      </c>
      <c r="D101" s="3" t="s">
        <v>203</v>
      </c>
      <c r="E101" s="3" t="s">
        <v>224</v>
      </c>
      <c r="F101" s="29">
        <f t="shared" si="13"/>
        <v>6</v>
      </c>
      <c r="G101" s="28">
        <f t="shared" si="14"/>
        <v>8</v>
      </c>
      <c r="H101" s="27">
        <f t="shared" si="15"/>
        <v>-2</v>
      </c>
      <c r="I101" s="14" t="str">
        <f t="shared" si="21"/>
        <v>Sporting CP</v>
      </c>
      <c r="J101" s="2" t="str" cm="1">
        <f t="array" ref="J101">TRIM(RIGHT(E101,LEN(E101)-LOOKUP(2,1/(MID(E101,ROW($1:$200),1)=" "),ROW($1:$200))))</f>
        <v>6-8</v>
      </c>
      <c r="K101" s="2">
        <f t="shared" si="22"/>
        <v>6</v>
      </c>
      <c r="L101" s="2">
        <f t="shared" si="23"/>
        <v>8</v>
      </c>
      <c r="M101" s="28">
        <f t="shared" si="17"/>
        <v>1</v>
      </c>
      <c r="N101" s="3" t="s">
        <v>7</v>
      </c>
      <c r="O101" s="3" t="s">
        <v>50</v>
      </c>
      <c r="P101" s="3" t="s">
        <v>11</v>
      </c>
      <c r="Q101" s="11">
        <f>IF(OR(O101="",P101=""),"",SUMIFS('1. Points System'!$E$3:$E$24,'1. Points System'!$C$3:$C$24,O101,'1. Points System'!$D$3:$D$24,P101))</f>
        <v>0</v>
      </c>
      <c r="R101" s="6">
        <f t="shared" si="18"/>
        <v>0</v>
      </c>
      <c r="S101" s="21">
        <f t="shared" si="19"/>
        <v>0</v>
      </c>
      <c r="T101" s="22"/>
      <c r="U101" s="45">
        <f t="shared" si="20"/>
        <v>-2E-3</v>
      </c>
    </row>
    <row r="102" spans="1:21" x14ac:dyDescent="0.25">
      <c r="A102" s="44" t="s">
        <v>46</v>
      </c>
      <c r="B102" s="17" t="s">
        <v>33</v>
      </c>
      <c r="C102" s="3" t="s">
        <v>44</v>
      </c>
      <c r="D102" s="3" t="s">
        <v>204</v>
      </c>
      <c r="E102" s="3" t="s">
        <v>225</v>
      </c>
      <c r="F102" s="28">
        <f t="shared" si="13"/>
        <v>10</v>
      </c>
      <c r="G102" s="28">
        <f t="shared" si="14"/>
        <v>2</v>
      </c>
      <c r="H102" s="27">
        <f t="shared" si="15"/>
        <v>8</v>
      </c>
      <c r="I102" s="14" t="str">
        <f t="shared" ref="I102:I133" si="24">TRIM(LEFT(E102,FIND(" – ",E102)-1))</f>
        <v>Aarhus Goalball</v>
      </c>
      <c r="J102" s="2" t="str" cm="1">
        <f t="array" ref="J102">TRIM(RIGHT(E102,LEN(E102)-LOOKUP(2,1/(MID(E102,ROW($1:$200),1)=" "),ROW($1:$200))))</f>
        <v>10-2</v>
      </c>
      <c r="K102" s="2">
        <f t="shared" ref="K102:K133" si="25">VALUE(LEFT(J102,FIND("-",SUBSTITUTE(J102,":","-"))-1))</f>
        <v>10</v>
      </c>
      <c r="L102" s="2">
        <f t="shared" ref="L102:L133" si="26">VALUE(RIGHT(SUBSTITUTE(J102,":","-"),LEN(SUBSTITUTE(J102,":","-"))-FIND("-",SUBSTITUTE(J102,":","-"))))</f>
        <v>2</v>
      </c>
      <c r="M102" s="28">
        <f t="shared" si="17"/>
        <v>1</v>
      </c>
      <c r="N102" s="3" t="s">
        <v>83</v>
      </c>
      <c r="O102" s="3" t="s">
        <v>20</v>
      </c>
      <c r="P102" s="3" t="s">
        <v>10</v>
      </c>
      <c r="Q102" s="11">
        <f>IF(OR(O102="",P102=""),"",SUMIFS('1. Points System'!$E$3:$E$24,'1. Points System'!$C$3:$C$24,O102,'1. Points System'!$D$3:$D$24,P102))</f>
        <v>3</v>
      </c>
      <c r="R102" s="6">
        <f t="shared" si="18"/>
        <v>3</v>
      </c>
      <c r="S102" s="21">
        <f t="shared" si="19"/>
        <v>1.5</v>
      </c>
      <c r="T102" s="22"/>
      <c r="U102" s="45">
        <f t="shared" si="20"/>
        <v>1.508</v>
      </c>
    </row>
    <row r="103" spans="1:21" x14ac:dyDescent="0.25">
      <c r="A103" s="44" t="s">
        <v>46</v>
      </c>
      <c r="B103" s="17" t="s">
        <v>33</v>
      </c>
      <c r="C103" s="3" t="s">
        <v>38</v>
      </c>
      <c r="D103" s="3" t="s">
        <v>204</v>
      </c>
      <c r="E103" s="3" t="s">
        <v>225</v>
      </c>
      <c r="F103" s="29">
        <f t="shared" si="13"/>
        <v>2</v>
      </c>
      <c r="G103" s="28">
        <f t="shared" si="14"/>
        <v>10</v>
      </c>
      <c r="H103" s="27">
        <f t="shared" si="15"/>
        <v>-8</v>
      </c>
      <c r="I103" s="14" t="str">
        <f t="shared" si="24"/>
        <v>Aarhus Goalball</v>
      </c>
      <c r="J103" s="2" t="str" cm="1">
        <f t="array" ref="J103">TRIM(RIGHT(E103,LEN(E103)-LOOKUP(2,1/(MID(E103,ROW($1:$200),1)=" "),ROW($1:$200))))</f>
        <v>10-2</v>
      </c>
      <c r="K103" s="2">
        <f t="shared" si="25"/>
        <v>10</v>
      </c>
      <c r="L103" s="2">
        <f t="shared" si="26"/>
        <v>2</v>
      </c>
      <c r="M103" s="28">
        <f t="shared" si="17"/>
        <v>1</v>
      </c>
      <c r="N103" s="3" t="s">
        <v>83</v>
      </c>
      <c r="O103" s="3" t="s">
        <v>20</v>
      </c>
      <c r="P103" s="3" t="s">
        <v>11</v>
      </c>
      <c r="Q103" s="11">
        <f>IF(OR(O103="",P103=""),"",SUMIFS('1. Points System'!$E$3:$E$24,'1. Points System'!$C$3:$C$24,O103,'1. Points System'!$D$3:$D$24,P103))</f>
        <v>0</v>
      </c>
      <c r="R103" s="6">
        <f t="shared" si="18"/>
        <v>0</v>
      </c>
      <c r="S103" s="21">
        <f t="shared" si="19"/>
        <v>0</v>
      </c>
      <c r="T103" s="22"/>
      <c r="U103" s="45">
        <f t="shared" si="20"/>
        <v>-8.0000000000000002E-3</v>
      </c>
    </row>
    <row r="104" spans="1:21" x14ac:dyDescent="0.25">
      <c r="A104" s="44" t="s">
        <v>46</v>
      </c>
      <c r="B104" s="17" t="s">
        <v>33</v>
      </c>
      <c r="C104" s="3" t="s">
        <v>36</v>
      </c>
      <c r="D104" s="3" t="s">
        <v>205</v>
      </c>
      <c r="E104" s="3" t="s">
        <v>4</v>
      </c>
      <c r="F104" s="28">
        <f t="shared" si="13"/>
        <v>5</v>
      </c>
      <c r="G104" s="28">
        <f t="shared" si="14"/>
        <v>8</v>
      </c>
      <c r="H104" s="27">
        <f t="shared" si="15"/>
        <v>-3</v>
      </c>
      <c r="I104" s="14" t="str">
        <f t="shared" si="24"/>
        <v>Old Power</v>
      </c>
      <c r="J104" s="2" t="str" cm="1">
        <f t="array" ref="J104">TRIM(RIGHT(E104,LEN(E104)-LOOKUP(2,1/(MID(E104,ROW($1:$200),1)=" "),ROW($1:$200))))</f>
        <v>8-5</v>
      </c>
      <c r="K104" s="2">
        <f t="shared" si="25"/>
        <v>8</v>
      </c>
      <c r="L104" s="2">
        <f t="shared" si="26"/>
        <v>5</v>
      </c>
      <c r="M104" s="28">
        <f t="shared" si="17"/>
        <v>1</v>
      </c>
      <c r="N104" s="3" t="s">
        <v>8</v>
      </c>
      <c r="O104" s="3" t="s">
        <v>50</v>
      </c>
      <c r="P104" s="3" t="s">
        <v>11</v>
      </c>
      <c r="Q104" s="11">
        <f>IF(OR(O104="",P104=""),"",SUMIFS('1. Points System'!$E$3:$E$24,'1. Points System'!$C$3:$C$24,O104,'1. Points System'!$D$3:$D$24,P104))</f>
        <v>0</v>
      </c>
      <c r="R104" s="6">
        <f t="shared" si="18"/>
        <v>0</v>
      </c>
      <c r="S104" s="21">
        <f t="shared" si="19"/>
        <v>0</v>
      </c>
      <c r="T104" s="22"/>
      <c r="U104" s="45">
        <f t="shared" si="20"/>
        <v>-3.0000000000000001E-3</v>
      </c>
    </row>
    <row r="105" spans="1:21" x14ac:dyDescent="0.25">
      <c r="A105" s="44" t="s">
        <v>46</v>
      </c>
      <c r="B105" s="17" t="s">
        <v>33</v>
      </c>
      <c r="C105" s="3" t="s">
        <v>41</v>
      </c>
      <c r="D105" s="3" t="s">
        <v>205</v>
      </c>
      <c r="E105" s="3" t="s">
        <v>4</v>
      </c>
      <c r="F105" s="29">
        <f t="shared" si="13"/>
        <v>8</v>
      </c>
      <c r="G105" s="28">
        <f t="shared" si="14"/>
        <v>5</v>
      </c>
      <c r="H105" s="27">
        <f t="shared" si="15"/>
        <v>3</v>
      </c>
      <c r="I105" s="14" t="str">
        <f t="shared" si="24"/>
        <v>Old Power</v>
      </c>
      <c r="J105" s="2" t="str" cm="1">
        <f t="array" ref="J105">TRIM(RIGHT(E105,LEN(E105)-LOOKUP(2,1/(MID(E105,ROW($1:$200),1)=" "),ROW($1:$200))))</f>
        <v>8-5</v>
      </c>
      <c r="K105" s="2">
        <f t="shared" si="25"/>
        <v>8</v>
      </c>
      <c r="L105" s="2">
        <f t="shared" si="26"/>
        <v>5</v>
      </c>
      <c r="M105" s="28">
        <f t="shared" si="17"/>
        <v>1</v>
      </c>
      <c r="N105" s="3" t="s">
        <v>8</v>
      </c>
      <c r="O105" s="3" t="s">
        <v>50</v>
      </c>
      <c r="P105" s="3" t="s">
        <v>10</v>
      </c>
      <c r="Q105" s="11">
        <f>IF(OR(O105="",P105=""),"",SUMIFS('1. Points System'!$E$3:$E$24,'1. Points System'!$C$3:$C$24,O105,'1. Points System'!$D$3:$D$24,P105))</f>
        <v>4.5</v>
      </c>
      <c r="R105" s="6">
        <f t="shared" si="18"/>
        <v>4.5</v>
      </c>
      <c r="S105" s="21">
        <f t="shared" si="19"/>
        <v>2.25</v>
      </c>
      <c r="T105" s="22"/>
      <c r="U105" s="45">
        <f t="shared" si="20"/>
        <v>2.2530000000000001</v>
      </c>
    </row>
    <row r="106" spans="1:21" x14ac:dyDescent="0.25">
      <c r="A106" s="44" t="s">
        <v>46</v>
      </c>
      <c r="B106" s="17" t="s">
        <v>33</v>
      </c>
      <c r="C106" s="3" t="s">
        <v>359</v>
      </c>
      <c r="D106" s="4" t="s">
        <v>206</v>
      </c>
      <c r="E106" s="3" t="s">
        <v>226</v>
      </c>
      <c r="F106" s="27">
        <f t="shared" si="13"/>
        <v>6</v>
      </c>
      <c r="G106" s="27">
        <f t="shared" si="14"/>
        <v>11</v>
      </c>
      <c r="H106" s="27">
        <f t="shared" si="15"/>
        <v>-5</v>
      </c>
      <c r="I106" s="14" t="str">
        <f t="shared" si="24"/>
        <v>Füchse Berlin</v>
      </c>
      <c r="J106" s="2" t="str" cm="1">
        <f t="array" ref="J106">TRIM(RIGHT(E106,LEN(E106)-LOOKUP(2,1/(MID(E106,ROW($1:$200),1)=" "),ROW($1:$200))))</f>
        <v>6-11</v>
      </c>
      <c r="K106" s="2">
        <f t="shared" si="25"/>
        <v>6</v>
      </c>
      <c r="L106" s="2">
        <f t="shared" si="26"/>
        <v>11</v>
      </c>
      <c r="M106" s="27">
        <f t="shared" si="17"/>
        <v>1</v>
      </c>
      <c r="N106" s="4" t="s">
        <v>83</v>
      </c>
      <c r="O106" s="3" t="s">
        <v>20</v>
      </c>
      <c r="P106" s="3" t="s">
        <v>11</v>
      </c>
      <c r="Q106" s="11">
        <f>IF(OR(O106="",P106=""),"",SUMIFS('1. Points System'!$E$3:$E$24,'1. Points System'!$C$3:$C$24,O106,'1. Points System'!$D$3:$D$24,P106))</f>
        <v>0</v>
      </c>
      <c r="R106" s="6">
        <f t="shared" si="18"/>
        <v>0</v>
      </c>
      <c r="S106" s="21">
        <f t="shared" si="19"/>
        <v>0</v>
      </c>
      <c r="T106" s="8"/>
      <c r="U106" s="45">
        <f t="shared" si="20"/>
        <v>-5.0000000000000001E-3</v>
      </c>
    </row>
    <row r="107" spans="1:21" x14ac:dyDescent="0.25">
      <c r="A107" s="44" t="s">
        <v>46</v>
      </c>
      <c r="B107" s="17" t="s">
        <v>33</v>
      </c>
      <c r="C107" s="3" t="s">
        <v>231</v>
      </c>
      <c r="D107" s="4" t="s">
        <v>206</v>
      </c>
      <c r="E107" s="3" t="s">
        <v>226</v>
      </c>
      <c r="F107" s="30">
        <f t="shared" si="13"/>
        <v>11</v>
      </c>
      <c r="G107" s="27">
        <f t="shared" si="14"/>
        <v>6</v>
      </c>
      <c r="H107" s="27">
        <f t="shared" si="15"/>
        <v>5</v>
      </c>
      <c r="I107" s="14" t="str">
        <f t="shared" si="24"/>
        <v>Füchse Berlin</v>
      </c>
      <c r="J107" s="2" t="str" cm="1">
        <f t="array" ref="J107">TRIM(RIGHT(E107,LEN(E107)-LOOKUP(2,1/(MID(E107,ROW($1:$200),1)=" "),ROW($1:$200))))</f>
        <v>6-11</v>
      </c>
      <c r="K107" s="2">
        <f t="shared" si="25"/>
        <v>6</v>
      </c>
      <c r="L107" s="2">
        <f t="shared" si="26"/>
        <v>11</v>
      </c>
      <c r="M107" s="27">
        <f t="shared" si="17"/>
        <v>1</v>
      </c>
      <c r="N107" s="4" t="s">
        <v>83</v>
      </c>
      <c r="O107" s="23" t="s">
        <v>20</v>
      </c>
      <c r="P107" s="3" t="s">
        <v>10</v>
      </c>
      <c r="Q107" s="11">
        <f>IF(OR(O107="",P107=""),"",SUMIFS('1. Points System'!$E$3:$E$24,'1. Points System'!$C$3:$C$24,O107,'1. Points System'!$D$3:$D$24,P107))</f>
        <v>3</v>
      </c>
      <c r="R107" s="6">
        <f t="shared" si="18"/>
        <v>3</v>
      </c>
      <c r="S107" s="21">
        <f t="shared" si="19"/>
        <v>1.5</v>
      </c>
      <c r="T107" s="22"/>
      <c r="U107" s="45">
        <f t="shared" si="20"/>
        <v>1.5049999999999999</v>
      </c>
    </row>
    <row r="108" spans="1:21" x14ac:dyDescent="0.25">
      <c r="A108" s="44" t="s">
        <v>46</v>
      </c>
      <c r="B108" s="17" t="s">
        <v>33</v>
      </c>
      <c r="C108" s="3" t="s">
        <v>37</v>
      </c>
      <c r="D108" s="3" t="s">
        <v>207</v>
      </c>
      <c r="E108" s="3" t="s">
        <v>227</v>
      </c>
      <c r="F108" s="28">
        <f t="shared" si="13"/>
        <v>4</v>
      </c>
      <c r="G108" s="28">
        <f t="shared" si="14"/>
        <v>10</v>
      </c>
      <c r="H108" s="27">
        <f t="shared" si="15"/>
        <v>-6</v>
      </c>
      <c r="I108" s="14" t="str">
        <f t="shared" si="24"/>
        <v>Ha. Vi. 2 Bruxelles</v>
      </c>
      <c r="J108" s="2" t="str" cm="1">
        <f t="array" ref="J108">TRIM(RIGHT(E108,LEN(E108)-LOOKUP(2,1/(MID(E108,ROW($1:$200),1)=" "),ROW($1:$200))))</f>
        <v>10-4</v>
      </c>
      <c r="K108" s="2">
        <f t="shared" si="25"/>
        <v>10</v>
      </c>
      <c r="L108" s="2">
        <f t="shared" si="26"/>
        <v>4</v>
      </c>
      <c r="M108" s="28">
        <f t="shared" si="17"/>
        <v>1</v>
      </c>
      <c r="N108" s="3" t="s">
        <v>8</v>
      </c>
      <c r="O108" s="3" t="s">
        <v>50</v>
      </c>
      <c r="P108" s="3" t="s">
        <v>11</v>
      </c>
      <c r="Q108" s="11">
        <f>IF(OR(O108="",P108=""),"",SUMIFS('1. Points System'!$E$3:$E$24,'1. Points System'!$C$3:$C$24,O108,'1. Points System'!$D$3:$D$24,P108))</f>
        <v>0</v>
      </c>
      <c r="R108" s="6">
        <f t="shared" si="18"/>
        <v>0</v>
      </c>
      <c r="S108" s="21">
        <f t="shared" si="19"/>
        <v>0</v>
      </c>
      <c r="T108" s="22"/>
      <c r="U108" s="45">
        <f t="shared" si="20"/>
        <v>-6.0000000000000001E-3</v>
      </c>
    </row>
    <row r="109" spans="1:21" x14ac:dyDescent="0.25">
      <c r="A109" s="44" t="s">
        <v>46</v>
      </c>
      <c r="B109" s="17" t="s">
        <v>33</v>
      </c>
      <c r="C109" s="3" t="s">
        <v>40</v>
      </c>
      <c r="D109" s="3" t="s">
        <v>207</v>
      </c>
      <c r="E109" s="3" t="s">
        <v>227</v>
      </c>
      <c r="F109" s="28">
        <f t="shared" si="13"/>
        <v>10</v>
      </c>
      <c r="G109" s="28">
        <f t="shared" si="14"/>
        <v>4</v>
      </c>
      <c r="H109" s="27">
        <f t="shared" si="15"/>
        <v>6</v>
      </c>
      <c r="I109" s="14" t="str">
        <f t="shared" si="24"/>
        <v>Ha. Vi. 2 Bruxelles</v>
      </c>
      <c r="J109" s="2" t="str" cm="1">
        <f t="array" ref="J109">TRIM(RIGHT(E109,LEN(E109)-LOOKUP(2,1/(MID(E109,ROW($1:$200),1)=" "),ROW($1:$200))))</f>
        <v>10-4</v>
      </c>
      <c r="K109" s="2">
        <f t="shared" si="25"/>
        <v>10</v>
      </c>
      <c r="L109" s="2">
        <f t="shared" si="26"/>
        <v>4</v>
      </c>
      <c r="M109" s="28">
        <f t="shared" si="17"/>
        <v>1</v>
      </c>
      <c r="N109" s="3" t="s">
        <v>8</v>
      </c>
      <c r="O109" s="3" t="s">
        <v>50</v>
      </c>
      <c r="P109" s="3" t="s">
        <v>10</v>
      </c>
      <c r="Q109" s="11">
        <f>IF(OR(O109="",P109=""),"",SUMIFS('1. Points System'!$E$3:$E$24,'1. Points System'!$C$3:$C$24,O109,'1. Points System'!$D$3:$D$24,P109))</f>
        <v>4.5</v>
      </c>
      <c r="R109" s="6">
        <f t="shared" si="18"/>
        <v>4.5</v>
      </c>
      <c r="S109" s="21">
        <f t="shared" si="19"/>
        <v>2.25</v>
      </c>
      <c r="T109" s="22"/>
      <c r="U109" s="45">
        <f t="shared" si="20"/>
        <v>2.2559999999999998</v>
      </c>
    </row>
    <row r="110" spans="1:21" x14ac:dyDescent="0.25">
      <c r="A110" s="44" t="s">
        <v>46</v>
      </c>
      <c r="B110" s="17" t="s">
        <v>33</v>
      </c>
      <c r="C110" s="3" t="s">
        <v>359</v>
      </c>
      <c r="D110" s="3" t="s">
        <v>208</v>
      </c>
      <c r="E110" s="3" t="s">
        <v>228</v>
      </c>
      <c r="F110" s="28">
        <f t="shared" si="13"/>
        <v>1</v>
      </c>
      <c r="G110" s="28">
        <f t="shared" si="14"/>
        <v>11</v>
      </c>
      <c r="H110" s="27">
        <f t="shared" si="15"/>
        <v>-10</v>
      </c>
      <c r="I110" s="14" t="str">
        <f t="shared" si="24"/>
        <v>Northern Allstars</v>
      </c>
      <c r="J110" s="2" t="str" cm="1">
        <f t="array" ref="J110">TRIM(RIGHT(E110,LEN(E110)-LOOKUP(2,1/(MID(E110,ROW($1:$200),1)=" "),ROW($1:$200))))</f>
        <v>11-1</v>
      </c>
      <c r="K110" s="2">
        <f t="shared" si="25"/>
        <v>11</v>
      </c>
      <c r="L110" s="2">
        <f t="shared" si="26"/>
        <v>1</v>
      </c>
      <c r="M110" s="28">
        <f t="shared" si="17"/>
        <v>1</v>
      </c>
      <c r="N110" s="3" t="s">
        <v>83</v>
      </c>
      <c r="O110" s="3" t="s">
        <v>20</v>
      </c>
      <c r="P110" s="3" t="s">
        <v>11</v>
      </c>
      <c r="Q110" s="11">
        <f>IF(OR(O110="",P110=""),"",SUMIFS('1. Points System'!$E$3:$E$24,'1. Points System'!$C$3:$C$24,O110,'1. Points System'!$D$3:$D$24,P110))</f>
        <v>0</v>
      </c>
      <c r="R110" s="6">
        <f t="shared" si="18"/>
        <v>0</v>
      </c>
      <c r="S110" s="21">
        <f t="shared" si="19"/>
        <v>0</v>
      </c>
      <c r="T110" s="8"/>
      <c r="U110" s="45">
        <f t="shared" si="20"/>
        <v>-0.01</v>
      </c>
    </row>
    <row r="111" spans="1:21" x14ac:dyDescent="0.25">
      <c r="A111" s="44" t="s">
        <v>46</v>
      </c>
      <c r="B111" s="17" t="s">
        <v>33</v>
      </c>
      <c r="C111" s="3" t="s">
        <v>38</v>
      </c>
      <c r="D111" s="3" t="s">
        <v>208</v>
      </c>
      <c r="E111" s="3" t="s">
        <v>228</v>
      </c>
      <c r="F111" s="29">
        <f t="shared" si="13"/>
        <v>11</v>
      </c>
      <c r="G111" s="28">
        <f t="shared" si="14"/>
        <v>1</v>
      </c>
      <c r="H111" s="27">
        <f t="shared" si="15"/>
        <v>10</v>
      </c>
      <c r="I111" s="14" t="str">
        <f t="shared" si="24"/>
        <v>Northern Allstars</v>
      </c>
      <c r="J111" s="2" t="str" cm="1">
        <f t="array" ref="J111">TRIM(RIGHT(E111,LEN(E111)-LOOKUP(2,1/(MID(E111,ROW($1:$200),1)=" "),ROW($1:$200))))</f>
        <v>11-1</v>
      </c>
      <c r="K111" s="2">
        <f t="shared" si="25"/>
        <v>11</v>
      </c>
      <c r="L111" s="2">
        <f t="shared" si="26"/>
        <v>1</v>
      </c>
      <c r="M111" s="28">
        <f t="shared" si="17"/>
        <v>1</v>
      </c>
      <c r="N111" s="3" t="s">
        <v>83</v>
      </c>
      <c r="O111" s="3" t="s">
        <v>20</v>
      </c>
      <c r="P111" s="3" t="s">
        <v>10</v>
      </c>
      <c r="Q111" s="11">
        <f>IF(OR(O111="",P111=""),"",SUMIFS('1. Points System'!$E$3:$E$24,'1. Points System'!$C$3:$C$24,O111,'1. Points System'!$D$3:$D$24,P111))</f>
        <v>3</v>
      </c>
      <c r="R111" s="6">
        <f t="shared" si="18"/>
        <v>3</v>
      </c>
      <c r="S111" s="21">
        <f t="shared" si="19"/>
        <v>1.5</v>
      </c>
      <c r="T111" s="22"/>
      <c r="U111" s="45">
        <f t="shared" si="20"/>
        <v>1.51</v>
      </c>
    </row>
    <row r="112" spans="1:21" x14ac:dyDescent="0.25">
      <c r="A112" s="44" t="s">
        <v>46</v>
      </c>
      <c r="B112" s="17" t="s">
        <v>33</v>
      </c>
      <c r="C112" s="3" t="s">
        <v>44</v>
      </c>
      <c r="D112" s="3" t="s">
        <v>209</v>
      </c>
      <c r="E112" s="3" t="s">
        <v>229</v>
      </c>
      <c r="F112" s="28">
        <f t="shared" si="13"/>
        <v>7</v>
      </c>
      <c r="G112" s="28">
        <f t="shared" si="14"/>
        <v>3</v>
      </c>
      <c r="H112" s="27">
        <f t="shared" si="15"/>
        <v>4</v>
      </c>
      <c r="I112" s="14" t="str">
        <f t="shared" si="24"/>
        <v>Aarhus Goalball</v>
      </c>
      <c r="J112" s="2" t="str" cm="1">
        <f t="array" ref="J112">TRIM(RIGHT(E112,LEN(E112)-LOOKUP(2,1/(MID(E112,ROW($1:$200),1)=" "),ROW($1:$200))))</f>
        <v>7-3</v>
      </c>
      <c r="K112" s="2">
        <f t="shared" si="25"/>
        <v>7</v>
      </c>
      <c r="L112" s="2">
        <f t="shared" si="26"/>
        <v>3</v>
      </c>
      <c r="M112" s="28">
        <f t="shared" si="17"/>
        <v>1</v>
      </c>
      <c r="N112" s="3" t="s">
        <v>83</v>
      </c>
      <c r="O112" s="3" t="s">
        <v>20</v>
      </c>
      <c r="P112" s="3" t="s">
        <v>10</v>
      </c>
      <c r="Q112" s="11">
        <f>IF(OR(O112="",P112=""),"",SUMIFS('1. Points System'!$E$3:$E$24,'1. Points System'!$C$3:$C$24,O112,'1. Points System'!$D$3:$D$24,P112))</f>
        <v>3</v>
      </c>
      <c r="R112" s="6">
        <f t="shared" si="18"/>
        <v>3</v>
      </c>
      <c r="S112" s="21">
        <f t="shared" si="19"/>
        <v>1.5</v>
      </c>
      <c r="T112" s="22"/>
      <c r="U112" s="45">
        <f t="shared" si="20"/>
        <v>1.504</v>
      </c>
    </row>
    <row r="113" spans="1:21" x14ac:dyDescent="0.25">
      <c r="A113" s="44" t="s">
        <v>46</v>
      </c>
      <c r="B113" s="17" t="s">
        <v>33</v>
      </c>
      <c r="C113" s="3" t="s">
        <v>231</v>
      </c>
      <c r="D113" s="3" t="s">
        <v>209</v>
      </c>
      <c r="E113" s="3" t="s">
        <v>229</v>
      </c>
      <c r="F113" s="29">
        <f t="shared" si="13"/>
        <v>3</v>
      </c>
      <c r="G113" s="28">
        <f t="shared" si="14"/>
        <v>7</v>
      </c>
      <c r="H113" s="27">
        <f t="shared" si="15"/>
        <v>-4</v>
      </c>
      <c r="I113" s="14" t="str">
        <f t="shared" si="24"/>
        <v>Aarhus Goalball</v>
      </c>
      <c r="J113" s="2" t="str" cm="1">
        <f t="array" ref="J113">TRIM(RIGHT(E113,LEN(E113)-LOOKUP(2,1/(MID(E113,ROW($1:$200),1)=" "),ROW($1:$200))))</f>
        <v>7-3</v>
      </c>
      <c r="K113" s="2">
        <f t="shared" si="25"/>
        <v>7</v>
      </c>
      <c r="L113" s="2">
        <f t="shared" si="26"/>
        <v>3</v>
      </c>
      <c r="M113" s="28">
        <f t="shared" si="17"/>
        <v>1</v>
      </c>
      <c r="N113" s="3" t="s">
        <v>83</v>
      </c>
      <c r="O113" s="3" t="s">
        <v>20</v>
      </c>
      <c r="P113" s="3" t="s">
        <v>11</v>
      </c>
      <c r="Q113" s="11">
        <f>IF(OR(O113="",P113=""),"",SUMIFS('1. Points System'!$E$3:$E$24,'1. Points System'!$C$3:$C$24,O113,'1. Points System'!$D$3:$D$24,P113))</f>
        <v>0</v>
      </c>
      <c r="R113" s="6">
        <f t="shared" si="18"/>
        <v>0</v>
      </c>
      <c r="S113" s="21">
        <f t="shared" si="19"/>
        <v>0</v>
      </c>
      <c r="T113" s="22"/>
      <c r="U113" s="45">
        <f t="shared" si="20"/>
        <v>-4.0000000000000001E-3</v>
      </c>
    </row>
    <row r="114" spans="1:21" x14ac:dyDescent="0.25">
      <c r="A114" s="44" t="s">
        <v>46</v>
      </c>
      <c r="B114" s="17" t="s">
        <v>33</v>
      </c>
      <c r="C114" s="3" t="s">
        <v>37</v>
      </c>
      <c r="D114" s="3" t="s">
        <v>210</v>
      </c>
      <c r="E114" s="3" t="s">
        <v>5</v>
      </c>
      <c r="F114" s="28">
        <f t="shared" si="13"/>
        <v>7</v>
      </c>
      <c r="G114" s="28">
        <f t="shared" si="14"/>
        <v>4</v>
      </c>
      <c r="H114" s="27">
        <f t="shared" si="15"/>
        <v>3</v>
      </c>
      <c r="I114" s="14" t="str">
        <f t="shared" si="24"/>
        <v>Fen Tigers</v>
      </c>
      <c r="J114" s="2" t="str" cm="1">
        <f t="array" ref="J114">TRIM(RIGHT(E114,LEN(E114)-LOOKUP(2,1/(MID(E114,ROW($1:$200),1)=" "),ROW($1:$200))))</f>
        <v>4-7</v>
      </c>
      <c r="K114" s="2">
        <f t="shared" si="25"/>
        <v>4</v>
      </c>
      <c r="L114" s="2">
        <f t="shared" si="26"/>
        <v>7</v>
      </c>
      <c r="M114" s="28">
        <f t="shared" si="17"/>
        <v>1</v>
      </c>
      <c r="N114" s="3" t="s">
        <v>9</v>
      </c>
      <c r="O114" s="3" t="s">
        <v>50</v>
      </c>
      <c r="P114" s="3" t="s">
        <v>10</v>
      </c>
      <c r="Q114" s="11">
        <f>IF(OR(O114="",P114=""),"",SUMIFS('1. Points System'!$E$3:$E$24,'1. Points System'!$C$3:$C$24,O114,'1. Points System'!$D$3:$D$24,P114))</f>
        <v>4.5</v>
      </c>
      <c r="R114" s="6">
        <f t="shared" si="18"/>
        <v>4.5</v>
      </c>
      <c r="S114" s="21">
        <f t="shared" si="19"/>
        <v>2.25</v>
      </c>
      <c r="T114" s="22"/>
      <c r="U114" s="45">
        <f t="shared" si="20"/>
        <v>2.2530000000000001</v>
      </c>
    </row>
    <row r="115" spans="1:21" x14ac:dyDescent="0.25">
      <c r="A115" s="44" t="s">
        <v>46</v>
      </c>
      <c r="B115" s="17" t="s">
        <v>33</v>
      </c>
      <c r="C115" s="3" t="s">
        <v>36</v>
      </c>
      <c r="D115" s="3" t="s">
        <v>210</v>
      </c>
      <c r="E115" s="3" t="s">
        <v>5</v>
      </c>
      <c r="F115" s="28">
        <f t="shared" si="13"/>
        <v>4</v>
      </c>
      <c r="G115" s="28">
        <f t="shared" si="14"/>
        <v>7</v>
      </c>
      <c r="H115" s="27">
        <f t="shared" si="15"/>
        <v>-3</v>
      </c>
      <c r="I115" s="14" t="str">
        <f t="shared" si="24"/>
        <v>Fen Tigers</v>
      </c>
      <c r="J115" s="2" t="str" cm="1">
        <f t="array" ref="J115">TRIM(RIGHT(E115,LEN(E115)-LOOKUP(2,1/(MID(E115,ROW($1:$200),1)=" "),ROW($1:$200))))</f>
        <v>4-7</v>
      </c>
      <c r="K115" s="2">
        <f t="shared" si="25"/>
        <v>4</v>
      </c>
      <c r="L115" s="2">
        <f t="shared" si="26"/>
        <v>7</v>
      </c>
      <c r="M115" s="28">
        <f t="shared" si="17"/>
        <v>1</v>
      </c>
      <c r="N115" s="3" t="s">
        <v>9</v>
      </c>
      <c r="O115" s="3" t="s">
        <v>50</v>
      </c>
      <c r="P115" s="3" t="s">
        <v>11</v>
      </c>
      <c r="Q115" s="11">
        <f>IF(OR(O115="",P115=""),"",SUMIFS('1. Points System'!$E$3:$E$24,'1. Points System'!$C$3:$C$24,O115,'1. Points System'!$D$3:$D$24,P115))</f>
        <v>0</v>
      </c>
      <c r="R115" s="6">
        <f t="shared" si="18"/>
        <v>0</v>
      </c>
      <c r="S115" s="21">
        <f t="shared" si="19"/>
        <v>0</v>
      </c>
      <c r="T115" s="22"/>
      <c r="U115" s="45">
        <f t="shared" si="20"/>
        <v>-3.0000000000000001E-3</v>
      </c>
    </row>
    <row r="116" spans="1:21" x14ac:dyDescent="0.25">
      <c r="A116" s="44" t="s">
        <v>46</v>
      </c>
      <c r="B116" s="17" t="s">
        <v>33</v>
      </c>
      <c r="C116" s="3" t="s">
        <v>40</v>
      </c>
      <c r="D116" s="3" t="s">
        <v>211</v>
      </c>
      <c r="E116" s="3" t="s">
        <v>230</v>
      </c>
      <c r="F116" s="28">
        <f t="shared" si="13"/>
        <v>10</v>
      </c>
      <c r="G116" s="28">
        <f t="shared" si="14"/>
        <v>8</v>
      </c>
      <c r="H116" s="27">
        <f t="shared" si="15"/>
        <v>2</v>
      </c>
      <c r="I116" s="14" t="str">
        <f t="shared" si="24"/>
        <v>Old Power</v>
      </c>
      <c r="J116" s="2" t="str" cm="1">
        <f t="array" ref="J116">TRIM(RIGHT(E116,LEN(E116)-LOOKUP(2,1/(MID(E116,ROW($1:$200),1)=" "),ROW($1:$200))))</f>
        <v>8-10</v>
      </c>
      <c r="K116" s="2">
        <f t="shared" si="25"/>
        <v>8</v>
      </c>
      <c r="L116" s="2">
        <f t="shared" si="26"/>
        <v>10</v>
      </c>
      <c r="M116" s="28">
        <f t="shared" si="17"/>
        <v>1</v>
      </c>
      <c r="N116" s="3" t="s">
        <v>9</v>
      </c>
      <c r="O116" s="3" t="s">
        <v>50</v>
      </c>
      <c r="P116" s="3" t="s">
        <v>10</v>
      </c>
      <c r="Q116" s="11">
        <f>IF(OR(O116="",P116=""),"",SUMIFS('1. Points System'!$E$3:$E$24,'1. Points System'!$C$3:$C$24,O116,'1. Points System'!$D$3:$D$24,P116))</f>
        <v>4.5</v>
      </c>
      <c r="R116" s="6">
        <f t="shared" si="18"/>
        <v>4.5</v>
      </c>
      <c r="S116" s="21">
        <f t="shared" si="19"/>
        <v>2.25</v>
      </c>
      <c r="T116" s="22"/>
      <c r="U116" s="45">
        <f t="shared" si="20"/>
        <v>2.2519999999999998</v>
      </c>
    </row>
    <row r="117" spans="1:21" x14ac:dyDescent="0.25">
      <c r="A117" s="44" t="s">
        <v>46</v>
      </c>
      <c r="B117" s="17" t="s">
        <v>33</v>
      </c>
      <c r="C117" s="3" t="s">
        <v>41</v>
      </c>
      <c r="D117" s="3" t="s">
        <v>211</v>
      </c>
      <c r="E117" s="3" t="s">
        <v>230</v>
      </c>
      <c r="F117" s="29">
        <f t="shared" si="13"/>
        <v>8</v>
      </c>
      <c r="G117" s="28">
        <f t="shared" si="14"/>
        <v>10</v>
      </c>
      <c r="H117" s="27">
        <f t="shared" si="15"/>
        <v>-2</v>
      </c>
      <c r="I117" s="14" t="str">
        <f t="shared" si="24"/>
        <v>Old Power</v>
      </c>
      <c r="J117" s="2" t="str" cm="1">
        <f t="array" ref="J117">TRIM(RIGHT(E117,LEN(E117)-LOOKUP(2,1/(MID(E117,ROW($1:$200),1)=" "),ROW($1:$200))))</f>
        <v>8-10</v>
      </c>
      <c r="K117" s="2">
        <f t="shared" si="25"/>
        <v>8</v>
      </c>
      <c r="L117" s="2">
        <f t="shared" si="26"/>
        <v>10</v>
      </c>
      <c r="M117" s="28">
        <f t="shared" si="17"/>
        <v>1</v>
      </c>
      <c r="N117" s="3" t="s">
        <v>9</v>
      </c>
      <c r="O117" s="3" t="s">
        <v>50</v>
      </c>
      <c r="P117" s="3" t="s">
        <v>11</v>
      </c>
      <c r="Q117" s="11">
        <f>IF(OR(O117="",P117=""),"",SUMIFS('1. Points System'!$E$3:$E$24,'1. Points System'!$C$3:$C$24,O117,'1. Points System'!$D$3:$D$24,P117))</f>
        <v>0</v>
      </c>
      <c r="R117" s="6">
        <f t="shared" si="18"/>
        <v>0</v>
      </c>
      <c r="S117" s="21">
        <f t="shared" si="19"/>
        <v>0</v>
      </c>
      <c r="T117" s="22"/>
      <c r="U117" s="45">
        <f t="shared" si="20"/>
        <v>-2E-3</v>
      </c>
    </row>
    <row r="118" spans="1:21" x14ac:dyDescent="0.25">
      <c r="A118" s="44" t="s">
        <v>46</v>
      </c>
      <c r="B118" s="17" t="s">
        <v>214</v>
      </c>
      <c r="C118" s="3" t="s">
        <v>39</v>
      </c>
      <c r="D118" s="3" t="s">
        <v>167</v>
      </c>
      <c r="E118" s="3" t="s">
        <v>444</v>
      </c>
      <c r="F118" s="28">
        <f t="shared" si="13"/>
        <v>14</v>
      </c>
      <c r="G118" s="28">
        <f t="shared" si="14"/>
        <v>8</v>
      </c>
      <c r="H118" s="27">
        <f t="shared" si="15"/>
        <v>6</v>
      </c>
      <c r="I118" s="14" t="str">
        <f t="shared" si="24"/>
        <v>BSI Copenhagen</v>
      </c>
      <c r="J118" s="2" t="str" cm="1">
        <f t="array" ref="J118">TRIM(RIGHT(E118,LEN(E118)-LOOKUP(2,1/(MID(E118,ROW($1:$200),1)=" "),ROW($1:$200))))</f>
        <v>14-8</v>
      </c>
      <c r="K118" s="2">
        <f t="shared" si="25"/>
        <v>14</v>
      </c>
      <c r="L118" s="2">
        <f t="shared" si="26"/>
        <v>8</v>
      </c>
      <c r="M118" s="28">
        <f t="shared" si="17"/>
        <v>1</v>
      </c>
      <c r="N118" s="3" t="s">
        <v>6</v>
      </c>
      <c r="O118" s="3" t="s">
        <v>22</v>
      </c>
      <c r="P118" s="3" t="s">
        <v>10</v>
      </c>
      <c r="Q118" s="11">
        <f>IF(OR(O118="",P118=""),"",SUMIFS('1. Points System'!$E$3:$E$24,'1. Points System'!$C$3:$C$24,O118,'1. Points System'!$D$3:$D$24,P118))</f>
        <v>3</v>
      </c>
      <c r="R118" s="6">
        <f t="shared" si="18"/>
        <v>3</v>
      </c>
      <c r="S118" s="21">
        <f t="shared" si="19"/>
        <v>1.5</v>
      </c>
      <c r="T118" s="22"/>
      <c r="U118" s="45">
        <f t="shared" si="20"/>
        <v>1.506</v>
      </c>
    </row>
    <row r="119" spans="1:21" x14ac:dyDescent="0.25">
      <c r="A119" s="44" t="s">
        <v>46</v>
      </c>
      <c r="B119" s="17" t="s">
        <v>214</v>
      </c>
      <c r="C119" s="3" t="s">
        <v>302</v>
      </c>
      <c r="D119" s="3" t="s">
        <v>167</v>
      </c>
      <c r="E119" s="3" t="s">
        <v>444</v>
      </c>
      <c r="F119" s="28">
        <f t="shared" si="13"/>
        <v>8</v>
      </c>
      <c r="G119" s="28">
        <f t="shared" si="14"/>
        <v>14</v>
      </c>
      <c r="H119" s="27">
        <f t="shared" si="15"/>
        <v>-6</v>
      </c>
      <c r="I119" s="14" t="str">
        <f t="shared" si="24"/>
        <v>BSI Copenhagen</v>
      </c>
      <c r="J119" s="2" t="str" cm="1">
        <f t="array" ref="J119">TRIM(RIGHT(E119,LEN(E119)-LOOKUP(2,1/(MID(E119,ROW($1:$200),1)=" "),ROW($1:$200))))</f>
        <v>14-8</v>
      </c>
      <c r="K119" s="2">
        <f t="shared" si="25"/>
        <v>14</v>
      </c>
      <c r="L119" s="2">
        <f t="shared" si="26"/>
        <v>8</v>
      </c>
      <c r="M119" s="28">
        <f t="shared" si="17"/>
        <v>1</v>
      </c>
      <c r="N119" s="3" t="s">
        <v>6</v>
      </c>
      <c r="O119" s="3" t="s">
        <v>22</v>
      </c>
      <c r="P119" s="3" t="s">
        <v>11</v>
      </c>
      <c r="Q119" s="11">
        <f>IF(OR(O119="",P119=""),"",SUMIFS('1. Points System'!$E$3:$E$24,'1. Points System'!$C$3:$C$24,O119,'1. Points System'!$D$3:$D$24,P119))</f>
        <v>0</v>
      </c>
      <c r="R119" s="6">
        <f t="shared" si="18"/>
        <v>0</v>
      </c>
      <c r="S119" s="21">
        <f t="shared" si="19"/>
        <v>0</v>
      </c>
      <c r="T119" s="22"/>
      <c r="U119" s="45">
        <f t="shared" si="20"/>
        <v>-6.0000000000000001E-3</v>
      </c>
    </row>
    <row r="120" spans="1:21" x14ac:dyDescent="0.25">
      <c r="A120" s="44" t="s">
        <v>46</v>
      </c>
      <c r="B120" s="17" t="s">
        <v>214</v>
      </c>
      <c r="C120" s="3" t="s">
        <v>350</v>
      </c>
      <c r="D120" s="3" t="s">
        <v>168</v>
      </c>
      <c r="E120" s="3" t="s">
        <v>262</v>
      </c>
      <c r="F120" s="28">
        <f t="shared" si="13"/>
        <v>10</v>
      </c>
      <c r="G120" s="28">
        <f t="shared" si="14"/>
        <v>5</v>
      </c>
      <c r="H120" s="27">
        <f t="shared" si="15"/>
        <v>5</v>
      </c>
      <c r="I120" s="14" t="str">
        <f t="shared" si="24"/>
        <v>IFAS Stockholm</v>
      </c>
      <c r="J120" s="2" t="str" cm="1">
        <f t="array" ref="J120">TRIM(RIGHT(E120,LEN(E120)-LOOKUP(2,1/(MID(E120,ROW($1:$200),1)=" "),ROW($1:$200))))</f>
        <v>10-5</v>
      </c>
      <c r="K120" s="2">
        <f t="shared" si="25"/>
        <v>10</v>
      </c>
      <c r="L120" s="2">
        <f t="shared" si="26"/>
        <v>5</v>
      </c>
      <c r="M120" s="28">
        <f t="shared" si="17"/>
        <v>1</v>
      </c>
      <c r="N120" s="3" t="s">
        <v>6</v>
      </c>
      <c r="O120" s="3" t="s">
        <v>22</v>
      </c>
      <c r="P120" s="3" t="s">
        <v>10</v>
      </c>
      <c r="Q120" s="11">
        <f>IF(OR(O120="",P120=""),"",SUMIFS('1. Points System'!$E$3:$E$24,'1. Points System'!$C$3:$C$24,O120,'1. Points System'!$D$3:$D$24,P120))</f>
        <v>3</v>
      </c>
      <c r="R120" s="6">
        <f t="shared" si="18"/>
        <v>3</v>
      </c>
      <c r="S120" s="21">
        <f t="shared" si="19"/>
        <v>1.5</v>
      </c>
      <c r="T120" s="24"/>
      <c r="U120" s="45">
        <f t="shared" si="20"/>
        <v>1.5049999999999999</v>
      </c>
    </row>
    <row r="121" spans="1:21" x14ac:dyDescent="0.25">
      <c r="A121" s="44" t="s">
        <v>46</v>
      </c>
      <c r="B121" s="17" t="s">
        <v>214</v>
      </c>
      <c r="C121" s="3" t="s">
        <v>301</v>
      </c>
      <c r="D121" s="3" t="s">
        <v>168</v>
      </c>
      <c r="E121" s="3" t="s">
        <v>262</v>
      </c>
      <c r="F121" s="29">
        <f t="shared" si="13"/>
        <v>5</v>
      </c>
      <c r="G121" s="28">
        <f t="shared" si="14"/>
        <v>10</v>
      </c>
      <c r="H121" s="27">
        <f t="shared" si="15"/>
        <v>-5</v>
      </c>
      <c r="I121" s="14" t="str">
        <f t="shared" si="24"/>
        <v>IFAS Stockholm</v>
      </c>
      <c r="J121" s="2" t="str" cm="1">
        <f t="array" ref="J121">TRIM(RIGHT(E121,LEN(E121)-LOOKUP(2,1/(MID(E121,ROW($1:$200),1)=" "),ROW($1:$200))))</f>
        <v>10-5</v>
      </c>
      <c r="K121" s="2">
        <f t="shared" si="25"/>
        <v>10</v>
      </c>
      <c r="L121" s="2">
        <f t="shared" si="26"/>
        <v>5</v>
      </c>
      <c r="M121" s="28">
        <f t="shared" si="17"/>
        <v>1</v>
      </c>
      <c r="N121" s="3" t="s">
        <v>6</v>
      </c>
      <c r="O121" s="3" t="s">
        <v>22</v>
      </c>
      <c r="P121" s="3" t="s">
        <v>11</v>
      </c>
      <c r="Q121" s="11">
        <f>IF(OR(O121="",P121=""),"",SUMIFS('1. Points System'!$E$3:$E$24,'1. Points System'!$C$3:$C$24,O121,'1. Points System'!$D$3:$D$24,P121))</f>
        <v>0</v>
      </c>
      <c r="R121" s="6">
        <f t="shared" si="18"/>
        <v>0</v>
      </c>
      <c r="S121" s="25">
        <f t="shared" si="19"/>
        <v>0</v>
      </c>
      <c r="T121" s="22"/>
      <c r="U121" s="45">
        <f t="shared" si="20"/>
        <v>-5.0000000000000001E-3</v>
      </c>
    </row>
    <row r="122" spans="1:21" x14ac:dyDescent="0.25">
      <c r="A122" s="44" t="s">
        <v>46</v>
      </c>
      <c r="B122" s="17" t="s">
        <v>214</v>
      </c>
      <c r="C122" s="3" t="s">
        <v>286</v>
      </c>
      <c r="D122" s="3" t="s">
        <v>169</v>
      </c>
      <c r="E122" s="3" t="s">
        <v>387</v>
      </c>
      <c r="F122" s="28">
        <f t="shared" si="13"/>
        <v>12</v>
      </c>
      <c r="G122" s="28">
        <f t="shared" si="14"/>
        <v>5</v>
      </c>
      <c r="H122" s="27">
        <f t="shared" si="15"/>
        <v>7</v>
      </c>
      <c r="I122" s="14" t="str">
        <f t="shared" si="24"/>
        <v>Nilüfer Buges</v>
      </c>
      <c r="J122" s="2" t="str" cm="1">
        <f t="array" ref="J122">TRIM(RIGHT(E122,LEN(E122)-LOOKUP(2,1/(MID(E122,ROW($1:$200),1)=" "),ROW($1:$200))))</f>
        <v>5-12</v>
      </c>
      <c r="K122" s="2">
        <f t="shared" si="25"/>
        <v>5</v>
      </c>
      <c r="L122" s="2">
        <f t="shared" si="26"/>
        <v>12</v>
      </c>
      <c r="M122" s="28">
        <f t="shared" si="17"/>
        <v>1</v>
      </c>
      <c r="N122" s="3" t="s">
        <v>6</v>
      </c>
      <c r="O122" s="3" t="s">
        <v>22</v>
      </c>
      <c r="P122" s="3" t="s">
        <v>10</v>
      </c>
      <c r="Q122" s="11">
        <f>IF(OR(O122="",P122=""),"",SUMIFS('1. Points System'!$E$3:$E$24,'1. Points System'!$C$3:$C$24,O122,'1. Points System'!$D$3:$D$24,P122))</f>
        <v>3</v>
      </c>
      <c r="R122" s="6">
        <f t="shared" si="18"/>
        <v>3</v>
      </c>
      <c r="S122" s="21">
        <f t="shared" si="19"/>
        <v>1.5</v>
      </c>
      <c r="T122" s="22"/>
      <c r="U122" s="45">
        <f t="shared" si="20"/>
        <v>1.5069999999999999</v>
      </c>
    </row>
    <row r="123" spans="1:21" x14ac:dyDescent="0.25">
      <c r="A123" s="44" t="s">
        <v>46</v>
      </c>
      <c r="B123" s="17" t="s">
        <v>214</v>
      </c>
      <c r="C123" s="3" t="s">
        <v>357</v>
      </c>
      <c r="D123" s="3" t="s">
        <v>169</v>
      </c>
      <c r="E123" s="3" t="s">
        <v>387</v>
      </c>
      <c r="F123" s="29">
        <f t="shared" si="13"/>
        <v>5</v>
      </c>
      <c r="G123" s="28">
        <f t="shared" si="14"/>
        <v>12</v>
      </c>
      <c r="H123" s="27">
        <f t="shared" si="15"/>
        <v>-7</v>
      </c>
      <c r="I123" s="14" t="str">
        <f t="shared" si="24"/>
        <v>Nilüfer Buges</v>
      </c>
      <c r="J123" s="2" t="str" cm="1">
        <f t="array" ref="J123">TRIM(RIGHT(E123,LEN(E123)-LOOKUP(2,1/(MID(E123,ROW($1:$200),1)=" "),ROW($1:$200))))</f>
        <v>5-12</v>
      </c>
      <c r="K123" s="2">
        <f t="shared" si="25"/>
        <v>5</v>
      </c>
      <c r="L123" s="2">
        <f t="shared" si="26"/>
        <v>12</v>
      </c>
      <c r="M123" s="28">
        <f t="shared" si="17"/>
        <v>1</v>
      </c>
      <c r="N123" s="3" t="s">
        <v>6</v>
      </c>
      <c r="O123" s="3" t="s">
        <v>22</v>
      </c>
      <c r="P123" s="3" t="s">
        <v>11</v>
      </c>
      <c r="Q123" s="11">
        <f>IF(OR(O123="",P123=""),"",SUMIFS('1. Points System'!$E$3:$E$24,'1. Points System'!$C$3:$C$24,O123,'1. Points System'!$D$3:$D$24,P123))</f>
        <v>0</v>
      </c>
      <c r="R123" s="6">
        <f t="shared" si="18"/>
        <v>0</v>
      </c>
      <c r="S123" s="21">
        <f t="shared" si="19"/>
        <v>0</v>
      </c>
      <c r="T123" s="22"/>
      <c r="U123" s="45">
        <f t="shared" si="20"/>
        <v>-7.0000000000000001E-3</v>
      </c>
    </row>
    <row r="124" spans="1:21" x14ac:dyDescent="0.25">
      <c r="A124" s="44" t="s">
        <v>46</v>
      </c>
      <c r="B124" s="17" t="s">
        <v>214</v>
      </c>
      <c r="C124" s="3" t="s">
        <v>39</v>
      </c>
      <c r="D124" s="3" t="s">
        <v>170</v>
      </c>
      <c r="E124" s="3" t="s">
        <v>445</v>
      </c>
      <c r="F124" s="28">
        <f t="shared" si="13"/>
        <v>9</v>
      </c>
      <c r="G124" s="28">
        <f t="shared" si="14"/>
        <v>15</v>
      </c>
      <c r="H124" s="27">
        <f t="shared" si="15"/>
        <v>-6</v>
      </c>
      <c r="I124" s="14" t="str">
        <f t="shared" si="24"/>
        <v>GC Nikšić</v>
      </c>
      <c r="J124" s="2" t="str" cm="1">
        <f t="array" ref="J124">TRIM(RIGHT(E124,LEN(E124)-LOOKUP(2,1/(MID(E124,ROW($1:$200),1)=" "),ROW($1:$200))))</f>
        <v>15-9</v>
      </c>
      <c r="K124" s="2">
        <f t="shared" si="25"/>
        <v>15</v>
      </c>
      <c r="L124" s="2">
        <f t="shared" si="26"/>
        <v>9</v>
      </c>
      <c r="M124" s="28">
        <f t="shared" si="17"/>
        <v>1</v>
      </c>
      <c r="N124" s="3" t="s">
        <v>6</v>
      </c>
      <c r="O124" s="3" t="s">
        <v>22</v>
      </c>
      <c r="P124" s="3" t="s">
        <v>11</v>
      </c>
      <c r="Q124" s="11">
        <f>IF(OR(O124="",P124=""),"",SUMIFS('1. Points System'!$E$3:$E$24,'1. Points System'!$C$3:$C$24,O124,'1. Points System'!$D$3:$D$24,P124))</f>
        <v>0</v>
      </c>
      <c r="R124" s="6">
        <f t="shared" si="18"/>
        <v>0</v>
      </c>
      <c r="S124" s="21">
        <f t="shared" si="19"/>
        <v>0</v>
      </c>
      <c r="T124" s="22"/>
      <c r="U124" s="45">
        <f t="shared" si="20"/>
        <v>-6.0000000000000001E-3</v>
      </c>
    </row>
    <row r="125" spans="1:21" x14ac:dyDescent="0.25">
      <c r="A125" s="44" t="s">
        <v>46</v>
      </c>
      <c r="B125" s="17" t="s">
        <v>214</v>
      </c>
      <c r="C125" s="3" t="s">
        <v>434</v>
      </c>
      <c r="D125" s="3" t="s">
        <v>170</v>
      </c>
      <c r="E125" s="3" t="s">
        <v>445</v>
      </c>
      <c r="F125" s="28">
        <f t="shared" si="13"/>
        <v>15</v>
      </c>
      <c r="G125" s="28">
        <f t="shared" si="14"/>
        <v>9</v>
      </c>
      <c r="H125" s="27">
        <f t="shared" si="15"/>
        <v>6</v>
      </c>
      <c r="I125" s="14" t="str">
        <f t="shared" si="24"/>
        <v>GC Nikšić</v>
      </c>
      <c r="J125" s="2" t="str" cm="1">
        <f t="array" ref="J125">TRIM(RIGHT(E125,LEN(E125)-LOOKUP(2,1/(MID(E125,ROW($1:$200),1)=" "),ROW($1:$200))))</f>
        <v>15-9</v>
      </c>
      <c r="K125" s="2">
        <f t="shared" si="25"/>
        <v>15</v>
      </c>
      <c r="L125" s="2">
        <f t="shared" si="26"/>
        <v>9</v>
      </c>
      <c r="M125" s="28">
        <f t="shared" si="17"/>
        <v>1</v>
      </c>
      <c r="N125" s="3" t="s">
        <v>6</v>
      </c>
      <c r="O125" s="3" t="s">
        <v>22</v>
      </c>
      <c r="P125" s="3" t="s">
        <v>10</v>
      </c>
      <c r="Q125" s="11">
        <f>IF(OR(O125="",P125=""),"",SUMIFS('1. Points System'!$E$3:$E$24,'1. Points System'!$C$3:$C$24,O125,'1. Points System'!$D$3:$D$24,P125))</f>
        <v>3</v>
      </c>
      <c r="R125" s="6">
        <f t="shared" si="18"/>
        <v>3</v>
      </c>
      <c r="S125" s="21">
        <f t="shared" si="19"/>
        <v>1.5</v>
      </c>
      <c r="T125" s="22"/>
      <c r="U125" s="45">
        <f t="shared" si="20"/>
        <v>1.506</v>
      </c>
    </row>
    <row r="126" spans="1:21" x14ac:dyDescent="0.25">
      <c r="A126" s="44" t="s">
        <v>46</v>
      </c>
      <c r="B126" s="17" t="s">
        <v>214</v>
      </c>
      <c r="C126" s="3" t="s">
        <v>302</v>
      </c>
      <c r="D126" s="3" t="s">
        <v>171</v>
      </c>
      <c r="E126" s="3" t="s">
        <v>424</v>
      </c>
      <c r="F126" s="28">
        <f t="shared" si="13"/>
        <v>2</v>
      </c>
      <c r="G126" s="28">
        <f t="shared" si="14"/>
        <v>12</v>
      </c>
      <c r="H126" s="27">
        <f t="shared" si="15"/>
        <v>-10</v>
      </c>
      <c r="I126" s="14" t="str">
        <f t="shared" si="24"/>
        <v>GC Nais</v>
      </c>
      <c r="J126" s="2" t="str" cm="1">
        <f t="array" ref="J126">TRIM(RIGHT(E126,LEN(E126)-LOOKUP(2,1/(MID(E126,ROW($1:$200),1)=" "),ROW($1:$200))))</f>
        <v>2-12</v>
      </c>
      <c r="K126" s="2">
        <f t="shared" si="25"/>
        <v>2</v>
      </c>
      <c r="L126" s="2">
        <f t="shared" si="26"/>
        <v>12</v>
      </c>
      <c r="M126" s="28">
        <f t="shared" si="17"/>
        <v>1</v>
      </c>
      <c r="N126" s="3" t="s">
        <v>6</v>
      </c>
      <c r="O126" s="3" t="s">
        <v>22</v>
      </c>
      <c r="P126" s="3" t="s">
        <v>11</v>
      </c>
      <c r="Q126" s="11">
        <f>IF(OR(O126="",P126=""),"",SUMIFS('1. Points System'!$E$3:$E$24,'1. Points System'!$C$3:$C$24,O126,'1. Points System'!$D$3:$D$24,P126))</f>
        <v>0</v>
      </c>
      <c r="R126" s="6">
        <f t="shared" si="18"/>
        <v>0</v>
      </c>
      <c r="S126" s="21">
        <f t="shared" si="19"/>
        <v>0</v>
      </c>
      <c r="T126" s="22"/>
      <c r="U126" s="45">
        <f t="shared" si="20"/>
        <v>-0.01</v>
      </c>
    </row>
    <row r="127" spans="1:21" x14ac:dyDescent="0.25">
      <c r="A127" s="44" t="s">
        <v>46</v>
      </c>
      <c r="B127" s="17" t="s">
        <v>214</v>
      </c>
      <c r="C127" s="3" t="s">
        <v>350</v>
      </c>
      <c r="D127" s="3" t="s">
        <v>171</v>
      </c>
      <c r="E127" s="3" t="s">
        <v>424</v>
      </c>
      <c r="F127" s="28">
        <f t="shared" si="13"/>
        <v>12</v>
      </c>
      <c r="G127" s="28">
        <f t="shared" si="14"/>
        <v>2</v>
      </c>
      <c r="H127" s="27">
        <f t="shared" si="15"/>
        <v>10</v>
      </c>
      <c r="I127" s="14" t="str">
        <f t="shared" si="24"/>
        <v>GC Nais</v>
      </c>
      <c r="J127" s="2" t="str" cm="1">
        <f t="array" ref="J127">TRIM(RIGHT(E127,LEN(E127)-LOOKUP(2,1/(MID(E127,ROW($1:$200),1)=" "),ROW($1:$200))))</f>
        <v>2-12</v>
      </c>
      <c r="K127" s="2">
        <f t="shared" si="25"/>
        <v>2</v>
      </c>
      <c r="L127" s="2">
        <f t="shared" si="26"/>
        <v>12</v>
      </c>
      <c r="M127" s="28">
        <f t="shared" si="17"/>
        <v>1</v>
      </c>
      <c r="N127" s="3" t="s">
        <v>6</v>
      </c>
      <c r="O127" s="3" t="s">
        <v>22</v>
      </c>
      <c r="P127" s="3" t="s">
        <v>10</v>
      </c>
      <c r="Q127" s="11">
        <f>IF(OR(O127="",P127=""),"",SUMIFS('1. Points System'!$E$3:$E$24,'1. Points System'!$C$3:$C$24,O127,'1. Points System'!$D$3:$D$24,P127))</f>
        <v>3</v>
      </c>
      <c r="R127" s="6">
        <f t="shared" si="18"/>
        <v>3</v>
      </c>
      <c r="S127" s="21">
        <f t="shared" si="19"/>
        <v>1.5</v>
      </c>
      <c r="T127" s="24"/>
      <c r="U127" s="45">
        <f t="shared" si="20"/>
        <v>1.51</v>
      </c>
    </row>
    <row r="128" spans="1:21" x14ac:dyDescent="0.25">
      <c r="A128" s="44" t="s">
        <v>46</v>
      </c>
      <c r="B128" s="17" t="s">
        <v>214</v>
      </c>
      <c r="C128" s="3" t="s">
        <v>301</v>
      </c>
      <c r="D128" s="3" t="s">
        <v>172</v>
      </c>
      <c r="E128" s="3" t="s">
        <v>390</v>
      </c>
      <c r="F128" s="29">
        <f t="shared" si="13"/>
        <v>1</v>
      </c>
      <c r="G128" s="28">
        <f t="shared" si="14"/>
        <v>11</v>
      </c>
      <c r="H128" s="27">
        <f t="shared" si="15"/>
        <v>-10</v>
      </c>
      <c r="I128" s="14" t="str">
        <f t="shared" si="24"/>
        <v>Kleio Thessaloniki</v>
      </c>
      <c r="J128" s="2" t="str" cm="1">
        <f t="array" ref="J128">TRIM(RIGHT(E128,LEN(E128)-LOOKUP(2,1/(MID(E128,ROW($1:$200),1)=" "),ROW($1:$200))))</f>
        <v>1-11</v>
      </c>
      <c r="K128" s="2">
        <f t="shared" si="25"/>
        <v>1</v>
      </c>
      <c r="L128" s="2">
        <f t="shared" si="26"/>
        <v>11</v>
      </c>
      <c r="M128" s="28">
        <f t="shared" si="17"/>
        <v>1</v>
      </c>
      <c r="N128" s="3" t="s">
        <v>6</v>
      </c>
      <c r="O128" s="3" t="s">
        <v>22</v>
      </c>
      <c r="P128" s="3" t="s">
        <v>11</v>
      </c>
      <c r="Q128" s="11">
        <f>IF(OR(O128="",P128=""),"",SUMIFS('1. Points System'!$E$3:$E$24,'1. Points System'!$C$3:$C$24,O128,'1. Points System'!$D$3:$D$24,P128))</f>
        <v>0</v>
      </c>
      <c r="R128" s="6">
        <f t="shared" si="18"/>
        <v>0</v>
      </c>
      <c r="S128" s="25">
        <f t="shared" si="19"/>
        <v>0</v>
      </c>
      <c r="T128" s="22"/>
      <c r="U128" s="45">
        <f t="shared" si="20"/>
        <v>-0.01</v>
      </c>
    </row>
    <row r="129" spans="1:21" x14ac:dyDescent="0.25">
      <c r="A129" s="44" t="s">
        <v>46</v>
      </c>
      <c r="B129" s="17" t="s">
        <v>214</v>
      </c>
      <c r="C129" s="3" t="s">
        <v>357</v>
      </c>
      <c r="D129" s="3" t="s">
        <v>172</v>
      </c>
      <c r="E129" s="3" t="s">
        <v>390</v>
      </c>
      <c r="F129" s="29">
        <f t="shared" si="13"/>
        <v>11</v>
      </c>
      <c r="G129" s="28">
        <f t="shared" si="14"/>
        <v>1</v>
      </c>
      <c r="H129" s="27">
        <f t="shared" si="15"/>
        <v>10</v>
      </c>
      <c r="I129" s="14" t="str">
        <f t="shared" si="24"/>
        <v>Kleio Thessaloniki</v>
      </c>
      <c r="J129" s="2" t="str" cm="1">
        <f t="array" ref="J129">TRIM(RIGHT(E129,LEN(E129)-LOOKUP(2,1/(MID(E129,ROW($1:$200),1)=" "),ROW($1:$200))))</f>
        <v>1-11</v>
      </c>
      <c r="K129" s="2">
        <f t="shared" si="25"/>
        <v>1</v>
      </c>
      <c r="L129" s="2">
        <f t="shared" si="26"/>
        <v>11</v>
      </c>
      <c r="M129" s="28">
        <f t="shared" si="17"/>
        <v>1</v>
      </c>
      <c r="N129" s="3" t="s">
        <v>6</v>
      </c>
      <c r="O129" s="3" t="s">
        <v>22</v>
      </c>
      <c r="P129" s="3" t="s">
        <v>10</v>
      </c>
      <c r="Q129" s="11">
        <f>IF(OR(O129="",P129=""),"",SUMIFS('1. Points System'!$E$3:$E$24,'1. Points System'!$C$3:$C$24,O129,'1. Points System'!$D$3:$D$24,P129))</f>
        <v>3</v>
      </c>
      <c r="R129" s="6">
        <f t="shared" si="18"/>
        <v>3</v>
      </c>
      <c r="S129" s="21">
        <f t="shared" si="19"/>
        <v>1.5</v>
      </c>
      <c r="T129" s="22"/>
      <c r="U129" s="45">
        <f t="shared" si="20"/>
        <v>1.51</v>
      </c>
    </row>
    <row r="130" spans="1:21" x14ac:dyDescent="0.25">
      <c r="A130" s="44" t="s">
        <v>46</v>
      </c>
      <c r="B130" s="17" t="s">
        <v>214</v>
      </c>
      <c r="C130" s="3" t="s">
        <v>286</v>
      </c>
      <c r="D130" s="3" t="s">
        <v>173</v>
      </c>
      <c r="E130" s="3" t="s">
        <v>263</v>
      </c>
      <c r="F130" s="28">
        <f t="shared" si="13"/>
        <v>9</v>
      </c>
      <c r="G130" s="28">
        <f t="shared" si="14"/>
        <v>4</v>
      </c>
      <c r="H130" s="27">
        <f t="shared" si="15"/>
        <v>5</v>
      </c>
      <c r="I130" s="14" t="str">
        <f t="shared" si="24"/>
        <v>Bruk-Bet Termalica Krakow</v>
      </c>
      <c r="J130" s="2" t="str" cm="1">
        <f t="array" ref="J130">TRIM(RIGHT(E130,LEN(E130)-LOOKUP(2,1/(MID(E130,ROW($1:$200),1)=" "),ROW($1:$200))))</f>
        <v>9-4</v>
      </c>
      <c r="K130" s="2">
        <f t="shared" si="25"/>
        <v>9</v>
      </c>
      <c r="L130" s="2">
        <f t="shared" si="26"/>
        <v>4</v>
      </c>
      <c r="M130" s="28">
        <f t="shared" si="17"/>
        <v>1</v>
      </c>
      <c r="N130" s="3" t="s">
        <v>6</v>
      </c>
      <c r="O130" s="3" t="s">
        <v>22</v>
      </c>
      <c r="P130" s="3" t="s">
        <v>10</v>
      </c>
      <c r="Q130" s="11">
        <f>IF(OR(O130="",P130=""),"",SUMIFS('1. Points System'!$E$3:$E$24,'1. Points System'!$C$3:$C$24,O130,'1. Points System'!$D$3:$D$24,P130))</f>
        <v>3</v>
      </c>
      <c r="R130" s="6">
        <f t="shared" si="18"/>
        <v>3</v>
      </c>
      <c r="S130" s="21">
        <f t="shared" si="19"/>
        <v>1.5</v>
      </c>
      <c r="T130" s="22"/>
      <c r="U130" s="45">
        <f t="shared" si="20"/>
        <v>1.5049999999999999</v>
      </c>
    </row>
    <row r="131" spans="1:21" x14ac:dyDescent="0.25">
      <c r="A131" s="44" t="s">
        <v>46</v>
      </c>
      <c r="B131" s="17" t="s">
        <v>214</v>
      </c>
      <c r="C131" s="3" t="s">
        <v>434</v>
      </c>
      <c r="D131" s="3" t="s">
        <v>173</v>
      </c>
      <c r="E131" s="3" t="s">
        <v>263</v>
      </c>
      <c r="F131" s="28">
        <f t="shared" ref="F131:F194" si="27">IF($I131="","",IF(TRIM(SUBSTITUTE($C131,CHAR(160)," "))=TRIM(SUBSTITUTE($I131,CHAR(160)," ")),$K131,$L131))</f>
        <v>4</v>
      </c>
      <c r="G131" s="28">
        <f t="shared" ref="G131:G194" si="28">IF($I131="","",IF(TRIM(SUBSTITUTE($C131,CHAR(160)," "))=TRIM(SUBSTITUTE($I131,CHAR(160)," ")),$L131,$K131))</f>
        <v>9</v>
      </c>
      <c r="H131" s="27">
        <f t="shared" ref="H131:H194" si="29">F131-G131</f>
        <v>-5</v>
      </c>
      <c r="I131" s="14" t="str">
        <f t="shared" si="24"/>
        <v>Bruk-Bet Termalica Krakow</v>
      </c>
      <c r="J131" s="2" t="str" cm="1">
        <f t="array" ref="J131">TRIM(RIGHT(E131,LEN(E131)-LOOKUP(2,1/(MID(E131,ROW($1:$200),1)=" "),ROW($1:$200))))</f>
        <v>9-4</v>
      </c>
      <c r="K131" s="2">
        <f t="shared" si="25"/>
        <v>9</v>
      </c>
      <c r="L131" s="2">
        <f t="shared" si="26"/>
        <v>4</v>
      </c>
      <c r="M131" s="28">
        <f t="shared" ref="M131:M194" si="30">IF(OR(O131="",ISNUMBER(IFERROR(SEARCH("special",O131),""))),0,1)</f>
        <v>1</v>
      </c>
      <c r="N131" s="3" t="s">
        <v>6</v>
      </c>
      <c r="O131" s="3" t="s">
        <v>22</v>
      </c>
      <c r="P131" s="3" t="s">
        <v>11</v>
      </c>
      <c r="Q131" s="11">
        <f>IF(OR(O131="",P131=""),"",SUMIFS('1. Points System'!$E$3:$E$24,'1. Points System'!$C$3:$C$24,O131,'1. Points System'!$D$3:$D$24,P131))</f>
        <v>0</v>
      </c>
      <c r="R131" s="6">
        <f t="shared" ref="R131:R194" si="31">Q131</f>
        <v>0</v>
      </c>
      <c r="S131" s="21">
        <f t="shared" ref="S131:S194" si="32">R131/2</f>
        <v>0</v>
      </c>
      <c r="T131" s="22"/>
      <c r="U131" s="45">
        <f t="shared" ref="U131:U194" si="33">S131+(H131/1000)</f>
        <v>-5.0000000000000001E-3</v>
      </c>
    </row>
    <row r="132" spans="1:21" x14ac:dyDescent="0.25">
      <c r="A132" s="44" t="s">
        <v>46</v>
      </c>
      <c r="B132" s="17" t="s">
        <v>214</v>
      </c>
      <c r="C132" s="3" t="s">
        <v>39</v>
      </c>
      <c r="D132" s="3" t="s">
        <v>174</v>
      </c>
      <c r="E132" s="3" t="s">
        <v>446</v>
      </c>
      <c r="F132" s="28">
        <f t="shared" si="27"/>
        <v>5</v>
      </c>
      <c r="G132" s="28">
        <f t="shared" si="28"/>
        <v>2</v>
      </c>
      <c r="H132" s="27">
        <f t="shared" si="29"/>
        <v>3</v>
      </c>
      <c r="I132" s="14" t="str">
        <f t="shared" si="24"/>
        <v>IFAS Stockholm</v>
      </c>
      <c r="J132" s="2" t="str" cm="1">
        <f t="array" ref="J132">TRIM(RIGHT(E132,LEN(E132)-LOOKUP(2,1/(MID(E132,ROW($1:$200),1)=" "),ROW($1:$200))))</f>
        <v>2-5</v>
      </c>
      <c r="K132" s="2">
        <f t="shared" si="25"/>
        <v>2</v>
      </c>
      <c r="L132" s="2">
        <f t="shared" si="26"/>
        <v>5</v>
      </c>
      <c r="M132" s="28">
        <f t="shared" si="30"/>
        <v>1</v>
      </c>
      <c r="N132" s="3" t="s">
        <v>6</v>
      </c>
      <c r="O132" s="3" t="s">
        <v>22</v>
      </c>
      <c r="P132" s="3" t="s">
        <v>10</v>
      </c>
      <c r="Q132" s="11">
        <f>IF(OR(O132="",P132=""),"",SUMIFS('1. Points System'!$E$3:$E$24,'1. Points System'!$C$3:$C$24,O132,'1. Points System'!$D$3:$D$24,P132))</f>
        <v>3</v>
      </c>
      <c r="R132" s="6">
        <f t="shared" si="31"/>
        <v>3</v>
      </c>
      <c r="S132" s="21">
        <f t="shared" si="32"/>
        <v>1.5</v>
      </c>
      <c r="T132" s="22"/>
      <c r="U132" s="45">
        <f t="shared" si="33"/>
        <v>1.5029999999999999</v>
      </c>
    </row>
    <row r="133" spans="1:21" x14ac:dyDescent="0.25">
      <c r="A133" s="44" t="s">
        <v>46</v>
      </c>
      <c r="B133" s="17" t="s">
        <v>214</v>
      </c>
      <c r="C133" s="3" t="s">
        <v>350</v>
      </c>
      <c r="D133" s="3" t="s">
        <v>174</v>
      </c>
      <c r="E133" s="3" t="s">
        <v>446</v>
      </c>
      <c r="F133" s="28">
        <f t="shared" si="27"/>
        <v>2</v>
      </c>
      <c r="G133" s="28">
        <f t="shared" si="28"/>
        <v>5</v>
      </c>
      <c r="H133" s="27">
        <f t="shared" si="29"/>
        <v>-3</v>
      </c>
      <c r="I133" s="14" t="str">
        <f t="shared" si="24"/>
        <v>IFAS Stockholm</v>
      </c>
      <c r="J133" s="2" t="str" cm="1">
        <f t="array" ref="J133">TRIM(RIGHT(E133,LEN(E133)-LOOKUP(2,1/(MID(E133,ROW($1:$200),1)=" "),ROW($1:$200))))</f>
        <v>2-5</v>
      </c>
      <c r="K133" s="2">
        <f t="shared" si="25"/>
        <v>2</v>
      </c>
      <c r="L133" s="2">
        <f t="shared" si="26"/>
        <v>5</v>
      </c>
      <c r="M133" s="28">
        <f t="shared" si="30"/>
        <v>1</v>
      </c>
      <c r="N133" s="3" t="s">
        <v>6</v>
      </c>
      <c r="O133" s="3" t="s">
        <v>22</v>
      </c>
      <c r="P133" s="3" t="s">
        <v>11</v>
      </c>
      <c r="Q133" s="11">
        <f>IF(OR(O133="",P133=""),"",SUMIFS('1. Points System'!$E$3:$E$24,'1. Points System'!$C$3:$C$24,O133,'1. Points System'!$D$3:$D$24,P133))</f>
        <v>0</v>
      </c>
      <c r="R133" s="6">
        <f t="shared" si="31"/>
        <v>0</v>
      </c>
      <c r="S133" s="21">
        <f t="shared" si="32"/>
        <v>0</v>
      </c>
      <c r="T133" s="24"/>
      <c r="U133" s="45">
        <f t="shared" si="33"/>
        <v>-3.0000000000000001E-3</v>
      </c>
    </row>
    <row r="134" spans="1:21" x14ac:dyDescent="0.25">
      <c r="A134" s="44" t="s">
        <v>46</v>
      </c>
      <c r="B134" s="17" t="s">
        <v>214</v>
      </c>
      <c r="C134" s="3" t="s">
        <v>302</v>
      </c>
      <c r="D134" s="3" t="s">
        <v>175</v>
      </c>
      <c r="E134" s="3" t="s">
        <v>425</v>
      </c>
      <c r="F134" s="28">
        <f t="shared" si="27"/>
        <v>7</v>
      </c>
      <c r="G134" s="28">
        <f t="shared" si="28"/>
        <v>13</v>
      </c>
      <c r="H134" s="27">
        <f t="shared" si="29"/>
        <v>-6</v>
      </c>
      <c r="I134" s="14" t="str">
        <f t="shared" ref="I134:I159" si="34">TRIM(LEFT(E134,FIND(" – ",E134)-1))</f>
        <v>GC Nais</v>
      </c>
      <c r="J134" s="2" t="str" cm="1">
        <f t="array" ref="J134">TRIM(RIGHT(E134,LEN(E134)-LOOKUP(2,1/(MID(E134,ROW($1:$200),1)=" "),ROW($1:$200))))</f>
        <v>7-13</v>
      </c>
      <c r="K134" s="2">
        <f t="shared" ref="K134:K159" si="35">VALUE(LEFT(J134,FIND("-",SUBSTITUTE(J134,":","-"))-1))</f>
        <v>7</v>
      </c>
      <c r="L134" s="2">
        <f t="shared" ref="L134:L159" si="36">VALUE(RIGHT(SUBSTITUTE(J134,":","-"),LEN(SUBSTITUTE(J134,":","-"))-FIND("-",SUBSTITUTE(J134,":","-"))))</f>
        <v>13</v>
      </c>
      <c r="M134" s="28">
        <f t="shared" si="30"/>
        <v>1</v>
      </c>
      <c r="N134" s="3" t="s">
        <v>6</v>
      </c>
      <c r="O134" s="3" t="s">
        <v>22</v>
      </c>
      <c r="P134" s="3" t="s">
        <v>11</v>
      </c>
      <c r="Q134" s="11">
        <f>IF(OR(O134="",P134=""),"",SUMIFS('1. Points System'!$E$3:$E$24,'1. Points System'!$C$3:$C$24,O134,'1. Points System'!$D$3:$D$24,P134))</f>
        <v>0</v>
      </c>
      <c r="R134" s="6">
        <f t="shared" si="31"/>
        <v>0</v>
      </c>
      <c r="S134" s="21">
        <f t="shared" si="32"/>
        <v>0</v>
      </c>
      <c r="T134" s="22"/>
      <c r="U134" s="45">
        <f t="shared" si="33"/>
        <v>-6.0000000000000001E-3</v>
      </c>
    </row>
    <row r="135" spans="1:21" x14ac:dyDescent="0.25">
      <c r="A135" s="44" t="s">
        <v>46</v>
      </c>
      <c r="B135" s="17" t="s">
        <v>214</v>
      </c>
      <c r="C135" s="3" t="s">
        <v>357</v>
      </c>
      <c r="D135" s="3" t="s">
        <v>175</v>
      </c>
      <c r="E135" s="3" t="s">
        <v>425</v>
      </c>
      <c r="F135" s="29">
        <f t="shared" si="27"/>
        <v>13</v>
      </c>
      <c r="G135" s="28">
        <f t="shared" si="28"/>
        <v>7</v>
      </c>
      <c r="H135" s="27">
        <f t="shared" si="29"/>
        <v>6</v>
      </c>
      <c r="I135" s="14" t="str">
        <f t="shared" si="34"/>
        <v>GC Nais</v>
      </c>
      <c r="J135" s="2" t="str" cm="1">
        <f t="array" ref="J135">TRIM(RIGHT(E135,LEN(E135)-LOOKUP(2,1/(MID(E135,ROW($1:$200),1)=" "),ROW($1:$200))))</f>
        <v>7-13</v>
      </c>
      <c r="K135" s="2">
        <f t="shared" si="35"/>
        <v>7</v>
      </c>
      <c r="L135" s="2">
        <f t="shared" si="36"/>
        <v>13</v>
      </c>
      <c r="M135" s="28">
        <f t="shared" si="30"/>
        <v>1</v>
      </c>
      <c r="N135" s="3" t="s">
        <v>6</v>
      </c>
      <c r="O135" s="3" t="s">
        <v>22</v>
      </c>
      <c r="P135" s="3" t="s">
        <v>10</v>
      </c>
      <c r="Q135" s="11">
        <f>IF(OR(O135="",P135=""),"",SUMIFS('1. Points System'!$E$3:$E$24,'1. Points System'!$C$3:$C$24,O135,'1. Points System'!$D$3:$D$24,P135))</f>
        <v>3</v>
      </c>
      <c r="R135" s="6">
        <f t="shared" si="31"/>
        <v>3</v>
      </c>
      <c r="S135" s="21">
        <f t="shared" si="32"/>
        <v>1.5</v>
      </c>
      <c r="T135" s="22"/>
      <c r="U135" s="45">
        <f t="shared" si="33"/>
        <v>1.506</v>
      </c>
    </row>
    <row r="136" spans="1:21" x14ac:dyDescent="0.25">
      <c r="A136" s="44" t="s">
        <v>46</v>
      </c>
      <c r="B136" s="17" t="s">
        <v>214</v>
      </c>
      <c r="C136" s="3" t="s">
        <v>434</v>
      </c>
      <c r="D136" s="3" t="s">
        <v>176</v>
      </c>
      <c r="E136" s="3" t="s">
        <v>264</v>
      </c>
      <c r="F136" s="28">
        <f t="shared" si="27"/>
        <v>13</v>
      </c>
      <c r="G136" s="28">
        <f t="shared" si="28"/>
        <v>3</v>
      </c>
      <c r="H136" s="27">
        <f t="shared" si="29"/>
        <v>10</v>
      </c>
      <c r="I136" s="14" t="str">
        <f t="shared" si="34"/>
        <v>Kleio Thessaloniki</v>
      </c>
      <c r="J136" s="2" t="str" cm="1">
        <f t="array" ref="J136">TRIM(RIGHT(E136,LEN(E136)-LOOKUP(2,1/(MID(E136,ROW($1:$200),1)=" "),ROW($1:$200))))</f>
        <v>3-13</v>
      </c>
      <c r="K136" s="2">
        <f t="shared" si="35"/>
        <v>3</v>
      </c>
      <c r="L136" s="2">
        <f t="shared" si="36"/>
        <v>13</v>
      </c>
      <c r="M136" s="28">
        <f t="shared" si="30"/>
        <v>1</v>
      </c>
      <c r="N136" s="3" t="s">
        <v>6</v>
      </c>
      <c r="O136" s="3" t="s">
        <v>22</v>
      </c>
      <c r="P136" s="3" t="s">
        <v>10</v>
      </c>
      <c r="Q136" s="11">
        <f>IF(OR(O136="",P136=""),"",SUMIFS('1. Points System'!$E$3:$E$24,'1. Points System'!$C$3:$C$24,O136,'1. Points System'!$D$3:$D$24,P136))</f>
        <v>3</v>
      </c>
      <c r="R136" s="6">
        <f t="shared" si="31"/>
        <v>3</v>
      </c>
      <c r="S136" s="21">
        <f t="shared" si="32"/>
        <v>1.5</v>
      </c>
      <c r="T136" s="22"/>
      <c r="U136" s="45">
        <f t="shared" si="33"/>
        <v>1.51</v>
      </c>
    </row>
    <row r="137" spans="1:21" x14ac:dyDescent="0.25">
      <c r="A137" s="44" t="s">
        <v>46</v>
      </c>
      <c r="B137" s="17" t="s">
        <v>214</v>
      </c>
      <c r="C137" s="3" t="s">
        <v>301</v>
      </c>
      <c r="D137" s="3" t="s">
        <v>176</v>
      </c>
      <c r="E137" s="3" t="s">
        <v>264</v>
      </c>
      <c r="F137" s="29">
        <f t="shared" si="27"/>
        <v>3</v>
      </c>
      <c r="G137" s="28">
        <f t="shared" si="28"/>
        <v>13</v>
      </c>
      <c r="H137" s="27">
        <f t="shared" si="29"/>
        <v>-10</v>
      </c>
      <c r="I137" s="14" t="str">
        <f t="shared" si="34"/>
        <v>Kleio Thessaloniki</v>
      </c>
      <c r="J137" s="2" t="str" cm="1">
        <f t="array" ref="J137">TRIM(RIGHT(E137,LEN(E137)-LOOKUP(2,1/(MID(E137,ROW($1:$200),1)=" "),ROW($1:$200))))</f>
        <v>3-13</v>
      </c>
      <c r="K137" s="2">
        <f t="shared" si="35"/>
        <v>3</v>
      </c>
      <c r="L137" s="2">
        <f t="shared" si="36"/>
        <v>13</v>
      </c>
      <c r="M137" s="28">
        <f t="shared" si="30"/>
        <v>1</v>
      </c>
      <c r="N137" s="3" t="s">
        <v>6</v>
      </c>
      <c r="O137" s="3" t="s">
        <v>22</v>
      </c>
      <c r="P137" s="3" t="s">
        <v>11</v>
      </c>
      <c r="Q137" s="11">
        <f>IF(OR(O137="",P137=""),"",SUMIFS('1. Points System'!$E$3:$E$24,'1. Points System'!$C$3:$C$24,O137,'1. Points System'!$D$3:$D$24,P137))</f>
        <v>0</v>
      </c>
      <c r="R137" s="6">
        <f t="shared" si="31"/>
        <v>0</v>
      </c>
      <c r="S137" s="25">
        <f t="shared" si="32"/>
        <v>0</v>
      </c>
      <c r="T137" s="22"/>
      <c r="U137" s="45">
        <f t="shared" si="33"/>
        <v>-0.01</v>
      </c>
    </row>
    <row r="138" spans="1:21" x14ac:dyDescent="0.25">
      <c r="A138" s="44" t="s">
        <v>46</v>
      </c>
      <c r="B138" s="17" t="s">
        <v>214</v>
      </c>
      <c r="C138" s="3" t="s">
        <v>286</v>
      </c>
      <c r="D138" s="3" t="s">
        <v>177</v>
      </c>
      <c r="E138" s="3" t="s">
        <v>415</v>
      </c>
      <c r="F138" s="28">
        <f t="shared" si="27"/>
        <v>12</v>
      </c>
      <c r="G138" s="28">
        <f t="shared" si="28"/>
        <v>4</v>
      </c>
      <c r="H138" s="27">
        <f t="shared" si="29"/>
        <v>8</v>
      </c>
      <c r="I138" s="14" t="str">
        <f t="shared" si="34"/>
        <v>BSI Copenhagen</v>
      </c>
      <c r="J138" s="2" t="str" cm="1">
        <f t="array" ref="J138">TRIM(RIGHT(E138,LEN(E138)-LOOKUP(2,1/(MID(E138,ROW($1:$200),1)=" "),ROW($1:$200))))</f>
        <v>4-12</v>
      </c>
      <c r="K138" s="2">
        <f t="shared" si="35"/>
        <v>4</v>
      </c>
      <c r="L138" s="2">
        <f t="shared" si="36"/>
        <v>12</v>
      </c>
      <c r="M138" s="28">
        <f t="shared" si="30"/>
        <v>1</v>
      </c>
      <c r="N138" s="3" t="s">
        <v>6</v>
      </c>
      <c r="O138" s="3" t="s">
        <v>22</v>
      </c>
      <c r="P138" s="3" t="s">
        <v>10</v>
      </c>
      <c r="Q138" s="11">
        <f>IF(OR(O138="",P138=""),"",SUMIFS('1. Points System'!$E$3:$E$24,'1. Points System'!$C$3:$C$24,O138,'1. Points System'!$D$3:$D$24,P138))</f>
        <v>3</v>
      </c>
      <c r="R138" s="6">
        <f t="shared" si="31"/>
        <v>3</v>
      </c>
      <c r="S138" s="21">
        <f t="shared" si="32"/>
        <v>1.5</v>
      </c>
      <c r="T138" s="22"/>
      <c r="U138" s="45">
        <f t="shared" si="33"/>
        <v>1.508</v>
      </c>
    </row>
    <row r="139" spans="1:21" x14ac:dyDescent="0.25">
      <c r="A139" s="44" t="s">
        <v>46</v>
      </c>
      <c r="B139" s="17" t="s">
        <v>214</v>
      </c>
      <c r="C139" s="3" t="s">
        <v>39</v>
      </c>
      <c r="D139" s="3" t="s">
        <v>177</v>
      </c>
      <c r="E139" s="3" t="s">
        <v>415</v>
      </c>
      <c r="F139" s="28">
        <f t="shared" si="27"/>
        <v>4</v>
      </c>
      <c r="G139" s="28">
        <f t="shared" si="28"/>
        <v>12</v>
      </c>
      <c r="H139" s="27">
        <f t="shared" si="29"/>
        <v>-8</v>
      </c>
      <c r="I139" s="14" t="str">
        <f t="shared" si="34"/>
        <v>BSI Copenhagen</v>
      </c>
      <c r="J139" s="2" t="str" cm="1">
        <f t="array" ref="J139">TRIM(RIGHT(E139,LEN(E139)-LOOKUP(2,1/(MID(E139,ROW($1:$200),1)=" "),ROW($1:$200))))</f>
        <v>4-12</v>
      </c>
      <c r="K139" s="2">
        <f t="shared" si="35"/>
        <v>4</v>
      </c>
      <c r="L139" s="2">
        <f t="shared" si="36"/>
        <v>12</v>
      </c>
      <c r="M139" s="28">
        <f t="shared" si="30"/>
        <v>1</v>
      </c>
      <c r="N139" s="3" t="s">
        <v>6</v>
      </c>
      <c r="O139" s="3" t="s">
        <v>22</v>
      </c>
      <c r="P139" s="3" t="s">
        <v>11</v>
      </c>
      <c r="Q139" s="11">
        <f>IF(OR(O139="",P139=""),"",SUMIFS('1. Points System'!$E$3:$E$24,'1. Points System'!$C$3:$C$24,O139,'1. Points System'!$D$3:$D$24,P139))</f>
        <v>0</v>
      </c>
      <c r="R139" s="6">
        <f t="shared" si="31"/>
        <v>0</v>
      </c>
      <c r="S139" s="21">
        <f t="shared" si="32"/>
        <v>0</v>
      </c>
      <c r="T139" s="22"/>
      <c r="U139" s="45">
        <f t="shared" si="33"/>
        <v>-8.0000000000000002E-3</v>
      </c>
    </row>
    <row r="140" spans="1:21" x14ac:dyDescent="0.25">
      <c r="A140" s="44" t="s">
        <v>46</v>
      </c>
      <c r="B140" s="17" t="s">
        <v>214</v>
      </c>
      <c r="C140" s="3" t="s">
        <v>350</v>
      </c>
      <c r="D140" s="3" t="s">
        <v>178</v>
      </c>
      <c r="E140" s="3" t="s">
        <v>389</v>
      </c>
      <c r="F140" s="28">
        <f t="shared" si="27"/>
        <v>7</v>
      </c>
      <c r="G140" s="28">
        <f t="shared" si="28"/>
        <v>3</v>
      </c>
      <c r="H140" s="27">
        <f t="shared" si="29"/>
        <v>4</v>
      </c>
      <c r="I140" s="14" t="str">
        <f t="shared" si="34"/>
        <v>Nilüfer Buges</v>
      </c>
      <c r="J140" s="2" t="str" cm="1">
        <f t="array" ref="J140">TRIM(RIGHT(E140,LEN(E140)-LOOKUP(2,1/(MID(E140,ROW($1:$200),1)=" "),ROW($1:$200))))</f>
        <v>3-7</v>
      </c>
      <c r="K140" s="2">
        <f t="shared" si="35"/>
        <v>3</v>
      </c>
      <c r="L140" s="2">
        <f t="shared" si="36"/>
        <v>7</v>
      </c>
      <c r="M140" s="28">
        <f t="shared" si="30"/>
        <v>1</v>
      </c>
      <c r="N140" s="3" t="s">
        <v>6</v>
      </c>
      <c r="O140" s="3" t="s">
        <v>22</v>
      </c>
      <c r="P140" s="3" t="s">
        <v>10</v>
      </c>
      <c r="Q140" s="11">
        <f>IF(OR(O140="",P140=""),"",SUMIFS('1. Points System'!$E$3:$E$24,'1. Points System'!$C$3:$C$24,O140,'1. Points System'!$D$3:$D$24,P140))</f>
        <v>3</v>
      </c>
      <c r="R140" s="6">
        <f t="shared" si="31"/>
        <v>3</v>
      </c>
      <c r="S140" s="21">
        <f t="shared" si="32"/>
        <v>1.5</v>
      </c>
      <c r="T140" s="24"/>
      <c r="U140" s="45">
        <f t="shared" si="33"/>
        <v>1.504</v>
      </c>
    </row>
    <row r="141" spans="1:21" x14ac:dyDescent="0.25">
      <c r="A141" s="44" t="s">
        <v>46</v>
      </c>
      <c r="B141" s="17" t="s">
        <v>214</v>
      </c>
      <c r="C141" s="3" t="s">
        <v>357</v>
      </c>
      <c r="D141" s="3" t="s">
        <v>178</v>
      </c>
      <c r="E141" s="3" t="s">
        <v>389</v>
      </c>
      <c r="F141" s="29">
        <f t="shared" si="27"/>
        <v>3</v>
      </c>
      <c r="G141" s="28">
        <f t="shared" si="28"/>
        <v>7</v>
      </c>
      <c r="H141" s="27">
        <f t="shared" si="29"/>
        <v>-4</v>
      </c>
      <c r="I141" s="14" t="str">
        <f t="shared" si="34"/>
        <v>Nilüfer Buges</v>
      </c>
      <c r="J141" s="2" t="str" cm="1">
        <f t="array" ref="J141">TRIM(RIGHT(E141,LEN(E141)-LOOKUP(2,1/(MID(E141,ROW($1:$200),1)=" "),ROW($1:$200))))</f>
        <v>3-7</v>
      </c>
      <c r="K141" s="2">
        <f t="shared" si="35"/>
        <v>3</v>
      </c>
      <c r="L141" s="2">
        <f t="shared" si="36"/>
        <v>7</v>
      </c>
      <c r="M141" s="28">
        <f t="shared" si="30"/>
        <v>1</v>
      </c>
      <c r="N141" s="3" t="s">
        <v>6</v>
      </c>
      <c r="O141" s="3" t="s">
        <v>22</v>
      </c>
      <c r="P141" s="3" t="s">
        <v>11</v>
      </c>
      <c r="Q141" s="11">
        <f>IF(OR(O141="",P141=""),"",SUMIFS('1. Points System'!$E$3:$E$24,'1. Points System'!$C$3:$C$24,O141,'1. Points System'!$D$3:$D$24,P141))</f>
        <v>0</v>
      </c>
      <c r="R141" s="6">
        <f t="shared" si="31"/>
        <v>0</v>
      </c>
      <c r="S141" s="21">
        <f t="shared" si="32"/>
        <v>0</v>
      </c>
      <c r="T141" s="22"/>
      <c r="U141" s="45">
        <f t="shared" si="33"/>
        <v>-4.0000000000000001E-3</v>
      </c>
    </row>
    <row r="142" spans="1:21" x14ac:dyDescent="0.25">
      <c r="A142" s="44" t="s">
        <v>46</v>
      </c>
      <c r="B142" s="17" t="s">
        <v>214</v>
      </c>
      <c r="C142" s="3" t="s">
        <v>302</v>
      </c>
      <c r="D142" s="3" t="s">
        <v>179</v>
      </c>
      <c r="E142" s="3" t="s">
        <v>426</v>
      </c>
      <c r="F142" s="28">
        <f t="shared" si="27"/>
        <v>7</v>
      </c>
      <c r="G142" s="28">
        <f t="shared" si="28"/>
        <v>13</v>
      </c>
      <c r="H142" s="27">
        <f t="shared" si="29"/>
        <v>-6</v>
      </c>
      <c r="I142" s="14" t="str">
        <f t="shared" si="34"/>
        <v>GC Nikšić</v>
      </c>
      <c r="J142" s="2" t="str" cm="1">
        <f t="array" ref="J142">TRIM(RIGHT(E142,LEN(E142)-LOOKUP(2,1/(MID(E142,ROW($1:$200),1)=" "),ROW($1:$200))))</f>
        <v>13-7</v>
      </c>
      <c r="K142" s="2">
        <f t="shared" si="35"/>
        <v>13</v>
      </c>
      <c r="L142" s="2">
        <f t="shared" si="36"/>
        <v>7</v>
      </c>
      <c r="M142" s="28">
        <f t="shared" si="30"/>
        <v>1</v>
      </c>
      <c r="N142" s="3" t="s">
        <v>6</v>
      </c>
      <c r="O142" s="3" t="s">
        <v>22</v>
      </c>
      <c r="P142" s="3" t="s">
        <v>11</v>
      </c>
      <c r="Q142" s="11">
        <f>IF(OR(O142="",P142=""),"",SUMIFS('1. Points System'!$E$3:$E$24,'1. Points System'!$C$3:$C$24,O142,'1. Points System'!$D$3:$D$24,P142))</f>
        <v>0</v>
      </c>
      <c r="R142" s="6">
        <f t="shared" si="31"/>
        <v>0</v>
      </c>
      <c r="S142" s="21">
        <f t="shared" si="32"/>
        <v>0</v>
      </c>
      <c r="T142" s="22"/>
      <c r="U142" s="45">
        <f t="shared" si="33"/>
        <v>-6.0000000000000001E-3</v>
      </c>
    </row>
    <row r="143" spans="1:21" x14ac:dyDescent="0.25">
      <c r="A143" s="43" t="s">
        <v>46</v>
      </c>
      <c r="B143" s="16" t="s">
        <v>214</v>
      </c>
      <c r="C143" s="4" t="s">
        <v>434</v>
      </c>
      <c r="D143" s="4" t="s">
        <v>179</v>
      </c>
      <c r="E143" s="3" t="s">
        <v>426</v>
      </c>
      <c r="F143" s="28">
        <f t="shared" si="27"/>
        <v>13</v>
      </c>
      <c r="G143" s="28">
        <f t="shared" si="28"/>
        <v>7</v>
      </c>
      <c r="H143" s="27">
        <f t="shared" si="29"/>
        <v>6</v>
      </c>
      <c r="I143" s="14" t="str">
        <f t="shared" si="34"/>
        <v>GC Nikšić</v>
      </c>
      <c r="J143" s="2" t="str" cm="1">
        <f t="array" ref="J143">TRIM(RIGHT(E143,LEN(E143)-LOOKUP(2,1/(MID(E143,ROW($1:$200),1)=" "),ROW($1:$200))))</f>
        <v>13-7</v>
      </c>
      <c r="K143" s="2">
        <f t="shared" si="35"/>
        <v>13</v>
      </c>
      <c r="L143" s="2">
        <f t="shared" si="36"/>
        <v>7</v>
      </c>
      <c r="M143" s="28">
        <f t="shared" si="30"/>
        <v>1</v>
      </c>
      <c r="N143" s="3" t="s">
        <v>6</v>
      </c>
      <c r="O143" s="3" t="s">
        <v>22</v>
      </c>
      <c r="P143" s="4" t="s">
        <v>10</v>
      </c>
      <c r="Q143" s="11">
        <f>IF(OR(O143="",P143=""),"",SUMIFS('1. Points System'!$E$3:$E$24,'1. Points System'!$C$3:$C$24,O143,'1. Points System'!$D$3:$D$24,P143))</f>
        <v>3</v>
      </c>
      <c r="R143" s="6">
        <f t="shared" si="31"/>
        <v>3</v>
      </c>
      <c r="S143" s="21">
        <f t="shared" si="32"/>
        <v>1.5</v>
      </c>
      <c r="T143" s="22"/>
      <c r="U143" s="45">
        <f t="shared" si="33"/>
        <v>1.506</v>
      </c>
    </row>
    <row r="144" spans="1:21" x14ac:dyDescent="0.25">
      <c r="A144" s="43" t="s">
        <v>46</v>
      </c>
      <c r="B144" s="16" t="s">
        <v>214</v>
      </c>
      <c r="C144" s="3" t="s">
        <v>286</v>
      </c>
      <c r="D144" s="4" t="s">
        <v>180</v>
      </c>
      <c r="E144" s="3" t="s">
        <v>265</v>
      </c>
      <c r="F144" s="28">
        <f t="shared" si="27"/>
        <v>15</v>
      </c>
      <c r="G144" s="28">
        <f t="shared" si="28"/>
        <v>9</v>
      </c>
      <c r="H144" s="27">
        <f t="shared" si="29"/>
        <v>6</v>
      </c>
      <c r="I144" s="14" t="str">
        <f t="shared" si="34"/>
        <v>Bruk-Bet Termalica Krakow</v>
      </c>
      <c r="J144" s="2" t="str" cm="1">
        <f t="array" ref="J144">TRIM(RIGHT(E144,LEN(E144)-LOOKUP(2,1/(MID(E144,ROW($1:$200),1)=" "),ROW($1:$200))))</f>
        <v>15-9</v>
      </c>
      <c r="K144" s="2">
        <f t="shared" si="35"/>
        <v>15</v>
      </c>
      <c r="L144" s="2">
        <f t="shared" si="36"/>
        <v>9</v>
      </c>
      <c r="M144" s="28">
        <f t="shared" si="30"/>
        <v>1</v>
      </c>
      <c r="N144" s="3" t="s">
        <v>6</v>
      </c>
      <c r="O144" s="3" t="s">
        <v>22</v>
      </c>
      <c r="P144" s="3" t="s">
        <v>10</v>
      </c>
      <c r="Q144" s="11">
        <f>IF(OR(O144="",P144=""),"",SUMIFS('1. Points System'!$E$3:$E$24,'1. Points System'!$C$3:$C$24,O144,'1. Points System'!$D$3:$D$24,P144))</f>
        <v>3</v>
      </c>
      <c r="R144" s="6">
        <f t="shared" si="31"/>
        <v>3</v>
      </c>
      <c r="S144" s="21">
        <f t="shared" si="32"/>
        <v>1.5</v>
      </c>
      <c r="T144" s="22"/>
      <c r="U144" s="45">
        <f t="shared" si="33"/>
        <v>1.506</v>
      </c>
    </row>
    <row r="145" spans="1:21" x14ac:dyDescent="0.25">
      <c r="A145" s="43" t="s">
        <v>46</v>
      </c>
      <c r="B145" s="16" t="s">
        <v>214</v>
      </c>
      <c r="C145" s="3" t="s">
        <v>301</v>
      </c>
      <c r="D145" s="3" t="s">
        <v>180</v>
      </c>
      <c r="E145" s="3" t="s">
        <v>265</v>
      </c>
      <c r="F145" s="29">
        <f t="shared" si="27"/>
        <v>9</v>
      </c>
      <c r="G145" s="28">
        <f t="shared" si="28"/>
        <v>15</v>
      </c>
      <c r="H145" s="27">
        <f t="shared" si="29"/>
        <v>-6</v>
      </c>
      <c r="I145" s="14" t="str">
        <f t="shared" si="34"/>
        <v>Bruk-Bet Termalica Krakow</v>
      </c>
      <c r="J145" s="2" t="str" cm="1">
        <f t="array" ref="J145">TRIM(RIGHT(E145,LEN(E145)-LOOKUP(2,1/(MID(E145,ROW($1:$200),1)=" "),ROW($1:$200))))</f>
        <v>15-9</v>
      </c>
      <c r="K145" s="2">
        <f t="shared" si="35"/>
        <v>15</v>
      </c>
      <c r="L145" s="2">
        <f t="shared" si="36"/>
        <v>9</v>
      </c>
      <c r="M145" s="28">
        <f t="shared" si="30"/>
        <v>1</v>
      </c>
      <c r="N145" s="3" t="s">
        <v>6</v>
      </c>
      <c r="O145" s="3" t="s">
        <v>22</v>
      </c>
      <c r="P145" s="3" t="s">
        <v>11</v>
      </c>
      <c r="Q145" s="11">
        <f>IF(OR(O145="",P145=""),"",SUMIFS('1. Points System'!$E$3:$E$24,'1. Points System'!$C$3:$C$24,O145,'1. Points System'!$D$3:$D$24,P145))</f>
        <v>0</v>
      </c>
      <c r="R145" s="6">
        <f t="shared" si="31"/>
        <v>0</v>
      </c>
      <c r="S145" s="25">
        <f t="shared" si="32"/>
        <v>0</v>
      </c>
      <c r="T145" s="22"/>
      <c r="U145" s="45">
        <f t="shared" si="33"/>
        <v>-6.0000000000000001E-3</v>
      </c>
    </row>
    <row r="146" spans="1:21" x14ac:dyDescent="0.25">
      <c r="A146" s="43" t="s">
        <v>46</v>
      </c>
      <c r="B146" s="16" t="s">
        <v>214</v>
      </c>
      <c r="C146" s="3" t="s">
        <v>39</v>
      </c>
      <c r="D146" s="3" t="s">
        <v>181</v>
      </c>
      <c r="E146" s="3" t="s">
        <v>447</v>
      </c>
      <c r="F146" s="28">
        <f t="shared" si="27"/>
        <v>4</v>
      </c>
      <c r="G146" s="28">
        <f t="shared" si="28"/>
        <v>8</v>
      </c>
      <c r="H146" s="27">
        <f t="shared" si="29"/>
        <v>-4</v>
      </c>
      <c r="I146" s="14" t="str">
        <f t="shared" si="34"/>
        <v>Nilüfer Buges</v>
      </c>
      <c r="J146" s="2" t="str" cm="1">
        <f t="array" ref="J146">TRIM(RIGHT(E146,LEN(E146)-LOOKUP(2,1/(MID(E146,ROW($1:$200),1)=" "),ROW($1:$200))))</f>
        <v>8-4</v>
      </c>
      <c r="K146" s="2">
        <f t="shared" si="35"/>
        <v>8</v>
      </c>
      <c r="L146" s="2">
        <f t="shared" si="36"/>
        <v>4</v>
      </c>
      <c r="M146" s="28">
        <f t="shared" si="30"/>
        <v>1</v>
      </c>
      <c r="N146" s="3" t="s">
        <v>6</v>
      </c>
      <c r="O146" s="3" t="s">
        <v>22</v>
      </c>
      <c r="P146" s="3" t="s">
        <v>11</v>
      </c>
      <c r="Q146" s="11">
        <f>IF(OR(O146="",P146=""),"",SUMIFS('1. Points System'!$E$3:$E$24,'1. Points System'!$C$3:$C$24,O146,'1. Points System'!$D$3:$D$24,P146))</f>
        <v>0</v>
      </c>
      <c r="R146" s="6">
        <f t="shared" si="31"/>
        <v>0</v>
      </c>
      <c r="S146" s="21">
        <f t="shared" si="32"/>
        <v>0</v>
      </c>
      <c r="T146" s="22"/>
      <c r="U146" s="45">
        <f t="shared" si="33"/>
        <v>-4.0000000000000001E-3</v>
      </c>
    </row>
    <row r="147" spans="1:21" x14ac:dyDescent="0.25">
      <c r="A147" s="43" t="s">
        <v>46</v>
      </c>
      <c r="B147" s="16" t="s">
        <v>214</v>
      </c>
      <c r="C147" s="3" t="s">
        <v>357</v>
      </c>
      <c r="D147" s="3" t="s">
        <v>181</v>
      </c>
      <c r="E147" s="3" t="s">
        <v>447</v>
      </c>
      <c r="F147" s="29">
        <f t="shared" si="27"/>
        <v>8</v>
      </c>
      <c r="G147" s="28">
        <f t="shared" si="28"/>
        <v>4</v>
      </c>
      <c r="H147" s="27">
        <f t="shared" si="29"/>
        <v>4</v>
      </c>
      <c r="I147" s="14" t="str">
        <f t="shared" si="34"/>
        <v>Nilüfer Buges</v>
      </c>
      <c r="J147" s="2" t="str" cm="1">
        <f t="array" ref="J147">TRIM(RIGHT(E147,LEN(E147)-LOOKUP(2,1/(MID(E147,ROW($1:$200),1)=" "),ROW($1:$200))))</f>
        <v>8-4</v>
      </c>
      <c r="K147" s="2">
        <f t="shared" si="35"/>
        <v>8</v>
      </c>
      <c r="L147" s="2">
        <f t="shared" si="36"/>
        <v>4</v>
      </c>
      <c r="M147" s="28">
        <f t="shared" si="30"/>
        <v>1</v>
      </c>
      <c r="N147" s="3" t="s">
        <v>6</v>
      </c>
      <c r="O147" s="3" t="s">
        <v>22</v>
      </c>
      <c r="P147" s="3" t="s">
        <v>10</v>
      </c>
      <c r="Q147" s="11">
        <f>IF(OR(O147="",P147=""),"",SUMIFS('1. Points System'!$E$3:$E$24,'1. Points System'!$C$3:$C$24,O147,'1. Points System'!$D$3:$D$24,P147))</f>
        <v>3</v>
      </c>
      <c r="R147" s="6">
        <f t="shared" si="31"/>
        <v>3</v>
      </c>
      <c r="S147" s="21">
        <f t="shared" si="32"/>
        <v>1.5</v>
      </c>
      <c r="T147" s="22"/>
      <c r="U147" s="45">
        <f t="shared" si="33"/>
        <v>1.504</v>
      </c>
    </row>
    <row r="148" spans="1:21" x14ac:dyDescent="0.25">
      <c r="A148" s="43" t="s">
        <v>46</v>
      </c>
      <c r="B148" s="16" t="s">
        <v>214</v>
      </c>
      <c r="C148" s="3" t="s">
        <v>434</v>
      </c>
      <c r="D148" s="3" t="s">
        <v>182</v>
      </c>
      <c r="E148" s="3" t="s">
        <v>266</v>
      </c>
      <c r="F148" s="28">
        <f t="shared" si="27"/>
        <v>7</v>
      </c>
      <c r="G148" s="28">
        <f t="shared" si="28"/>
        <v>4</v>
      </c>
      <c r="H148" s="27">
        <f t="shared" si="29"/>
        <v>3</v>
      </c>
      <c r="I148" s="14" t="str">
        <f t="shared" si="34"/>
        <v>IFAS Stockholm</v>
      </c>
      <c r="J148" s="2" t="str" cm="1">
        <f t="array" ref="J148">TRIM(RIGHT(E148,LEN(E148)-LOOKUP(2,1/(MID(E148,ROW($1:$200),1)=" "),ROW($1:$200))))</f>
        <v>4-7</v>
      </c>
      <c r="K148" s="2">
        <f t="shared" si="35"/>
        <v>4</v>
      </c>
      <c r="L148" s="2">
        <f t="shared" si="36"/>
        <v>7</v>
      </c>
      <c r="M148" s="28">
        <f t="shared" si="30"/>
        <v>1</v>
      </c>
      <c r="N148" s="3" t="s">
        <v>6</v>
      </c>
      <c r="O148" s="3" t="s">
        <v>50</v>
      </c>
      <c r="P148" s="3" t="s">
        <v>10</v>
      </c>
      <c r="Q148" s="11">
        <f>IF(OR(O148="",P148=""),"",SUMIFS('1. Points System'!$E$3:$E$24,'1. Points System'!$C$3:$C$24,O148,'1. Points System'!$D$3:$D$24,P148))</f>
        <v>4.5</v>
      </c>
      <c r="R148" s="6">
        <f t="shared" si="31"/>
        <v>4.5</v>
      </c>
      <c r="S148" s="21">
        <f t="shared" si="32"/>
        <v>2.25</v>
      </c>
      <c r="T148" s="22"/>
      <c r="U148" s="45">
        <f t="shared" si="33"/>
        <v>2.2530000000000001</v>
      </c>
    </row>
    <row r="149" spans="1:21" x14ac:dyDescent="0.25">
      <c r="A149" s="44" t="s">
        <v>46</v>
      </c>
      <c r="B149" s="16" t="s">
        <v>214</v>
      </c>
      <c r="C149" s="3" t="s">
        <v>350</v>
      </c>
      <c r="D149" s="3" t="s">
        <v>182</v>
      </c>
      <c r="E149" s="3" t="s">
        <v>266</v>
      </c>
      <c r="F149" s="28">
        <f t="shared" si="27"/>
        <v>4</v>
      </c>
      <c r="G149" s="28">
        <f t="shared" si="28"/>
        <v>7</v>
      </c>
      <c r="H149" s="27">
        <f t="shared" si="29"/>
        <v>-3</v>
      </c>
      <c r="I149" s="14" t="str">
        <f t="shared" si="34"/>
        <v>IFAS Stockholm</v>
      </c>
      <c r="J149" s="2" t="str" cm="1">
        <f t="array" ref="J149">TRIM(RIGHT(E149,LEN(E149)-LOOKUP(2,1/(MID(E149,ROW($1:$200),1)=" "),ROW($1:$200))))</f>
        <v>4-7</v>
      </c>
      <c r="K149" s="2">
        <f t="shared" si="35"/>
        <v>4</v>
      </c>
      <c r="L149" s="2">
        <f t="shared" si="36"/>
        <v>7</v>
      </c>
      <c r="M149" s="28">
        <f t="shared" si="30"/>
        <v>1</v>
      </c>
      <c r="N149" s="3" t="s">
        <v>6</v>
      </c>
      <c r="O149" s="3" t="s">
        <v>50</v>
      </c>
      <c r="P149" s="3" t="s">
        <v>11</v>
      </c>
      <c r="Q149" s="11">
        <f>IF(OR(O149="",P149=""),"",SUMIFS('1. Points System'!$E$3:$E$24,'1. Points System'!$C$3:$C$24,O149,'1. Points System'!$D$3:$D$24,P149))</f>
        <v>0</v>
      </c>
      <c r="R149" s="6">
        <f t="shared" si="31"/>
        <v>0</v>
      </c>
      <c r="S149" s="21">
        <f t="shared" si="32"/>
        <v>0</v>
      </c>
      <c r="T149" s="24"/>
      <c r="U149" s="45">
        <f t="shared" si="33"/>
        <v>-3.0000000000000001E-3</v>
      </c>
    </row>
    <row r="150" spans="1:21" x14ac:dyDescent="0.25">
      <c r="A150" s="44" t="s">
        <v>46</v>
      </c>
      <c r="B150" s="16" t="s">
        <v>214</v>
      </c>
      <c r="C150" s="3" t="s">
        <v>302</v>
      </c>
      <c r="D150" s="3" t="s">
        <v>183</v>
      </c>
      <c r="E150" s="3" t="s">
        <v>427</v>
      </c>
      <c r="F150" s="28">
        <f t="shared" si="27"/>
        <v>1</v>
      </c>
      <c r="G150" s="28">
        <f t="shared" si="28"/>
        <v>11</v>
      </c>
      <c r="H150" s="27">
        <f t="shared" si="29"/>
        <v>-10</v>
      </c>
      <c r="I150" s="14" t="str">
        <f t="shared" si="34"/>
        <v>Kleio Thessaloniki</v>
      </c>
      <c r="J150" s="2" t="str" cm="1">
        <f t="array" ref="J150">TRIM(RIGHT(E150,LEN(E150)-LOOKUP(2,1/(MID(E150,ROW($1:$200),1)=" "),ROW($1:$200))))</f>
        <v>11-1</v>
      </c>
      <c r="K150" s="2">
        <f t="shared" si="35"/>
        <v>11</v>
      </c>
      <c r="L150" s="2">
        <f t="shared" si="36"/>
        <v>1</v>
      </c>
      <c r="M150" s="28">
        <f t="shared" si="30"/>
        <v>1</v>
      </c>
      <c r="N150" s="3" t="s">
        <v>6</v>
      </c>
      <c r="O150" s="3" t="s">
        <v>22</v>
      </c>
      <c r="P150" s="3" t="s">
        <v>11</v>
      </c>
      <c r="Q150" s="11">
        <f>IF(OR(O150="",P150=""),"",SUMIFS('1. Points System'!$E$3:$E$24,'1. Points System'!$C$3:$C$24,O150,'1. Points System'!$D$3:$D$24,P150))</f>
        <v>0</v>
      </c>
      <c r="R150" s="6">
        <f t="shared" si="31"/>
        <v>0</v>
      </c>
      <c r="S150" s="21">
        <f t="shared" si="32"/>
        <v>0</v>
      </c>
      <c r="T150" s="22"/>
      <c r="U150" s="45">
        <f t="shared" si="33"/>
        <v>-0.01</v>
      </c>
    </row>
    <row r="151" spans="1:21" x14ac:dyDescent="0.25">
      <c r="A151" s="44" t="s">
        <v>46</v>
      </c>
      <c r="B151" s="16" t="s">
        <v>214</v>
      </c>
      <c r="C151" s="3" t="s">
        <v>301</v>
      </c>
      <c r="D151" s="3" t="s">
        <v>183</v>
      </c>
      <c r="E151" s="3" t="s">
        <v>427</v>
      </c>
      <c r="F151" s="29">
        <f t="shared" si="27"/>
        <v>11</v>
      </c>
      <c r="G151" s="28">
        <f t="shared" si="28"/>
        <v>1</v>
      </c>
      <c r="H151" s="27">
        <f t="shared" si="29"/>
        <v>10</v>
      </c>
      <c r="I151" s="14" t="str">
        <f t="shared" si="34"/>
        <v>Kleio Thessaloniki</v>
      </c>
      <c r="J151" s="2" t="str" cm="1">
        <f t="array" ref="J151">TRIM(RIGHT(E151,LEN(E151)-LOOKUP(2,1/(MID(E151,ROW($1:$200),1)=" "),ROW($1:$200))))</f>
        <v>11-1</v>
      </c>
      <c r="K151" s="2">
        <f t="shared" si="35"/>
        <v>11</v>
      </c>
      <c r="L151" s="2">
        <f t="shared" si="36"/>
        <v>1</v>
      </c>
      <c r="M151" s="28">
        <f t="shared" si="30"/>
        <v>1</v>
      </c>
      <c r="N151" s="3" t="s">
        <v>6</v>
      </c>
      <c r="O151" s="3" t="s">
        <v>22</v>
      </c>
      <c r="P151" s="3" t="s">
        <v>10</v>
      </c>
      <c r="Q151" s="11">
        <f>IF(OR(O151="",P151=""),"",SUMIFS('1. Points System'!$E$3:$E$24,'1. Points System'!$C$3:$C$24,O151,'1. Points System'!$D$3:$D$24,P151))</f>
        <v>3</v>
      </c>
      <c r="R151" s="6">
        <f t="shared" si="31"/>
        <v>3</v>
      </c>
      <c r="S151" s="25">
        <f t="shared" si="32"/>
        <v>1.5</v>
      </c>
      <c r="T151" s="22"/>
      <c r="U151" s="45">
        <f t="shared" si="33"/>
        <v>1.51</v>
      </c>
    </row>
    <row r="152" spans="1:21" x14ac:dyDescent="0.25">
      <c r="A152" s="44" t="s">
        <v>46</v>
      </c>
      <c r="B152" s="16" t="s">
        <v>214</v>
      </c>
      <c r="C152" s="3" t="s">
        <v>286</v>
      </c>
      <c r="D152" s="3" t="s">
        <v>184</v>
      </c>
      <c r="E152" s="3" t="s">
        <v>267</v>
      </c>
      <c r="F152" s="28">
        <f t="shared" si="27"/>
        <v>12</v>
      </c>
      <c r="G152" s="28">
        <f t="shared" si="28"/>
        <v>9</v>
      </c>
      <c r="H152" s="27">
        <f t="shared" si="29"/>
        <v>3</v>
      </c>
      <c r="I152" s="14" t="str">
        <f t="shared" si="34"/>
        <v>Bruk-Bet Termalica Krakow</v>
      </c>
      <c r="J152" s="2" t="str" cm="1">
        <f t="array" ref="J152">TRIM(RIGHT(E152,LEN(E152)-LOOKUP(2,1/(MID(E152,ROW($1:$200),1)=" "),ROW($1:$200))))</f>
        <v>12-9</v>
      </c>
      <c r="K152" s="2">
        <f t="shared" si="35"/>
        <v>12</v>
      </c>
      <c r="L152" s="2">
        <f t="shared" si="36"/>
        <v>9</v>
      </c>
      <c r="M152" s="28">
        <f t="shared" si="30"/>
        <v>1</v>
      </c>
      <c r="N152" s="3" t="s">
        <v>6</v>
      </c>
      <c r="O152" s="3" t="s">
        <v>22</v>
      </c>
      <c r="P152" s="3" t="s">
        <v>10</v>
      </c>
      <c r="Q152" s="11">
        <f>IF(OR(O152="",P152=""),"",SUMIFS('1. Points System'!$E$3:$E$24,'1. Points System'!$C$3:$C$24,O152,'1. Points System'!$D$3:$D$24,P152))</f>
        <v>3</v>
      </c>
      <c r="R152" s="6">
        <f t="shared" si="31"/>
        <v>3</v>
      </c>
      <c r="S152" s="21">
        <f t="shared" si="32"/>
        <v>1.5</v>
      </c>
      <c r="T152" s="22"/>
      <c r="U152" s="45">
        <f t="shared" si="33"/>
        <v>1.5029999999999999</v>
      </c>
    </row>
    <row r="153" spans="1:21" x14ac:dyDescent="0.25">
      <c r="A153" s="44" t="s">
        <v>46</v>
      </c>
      <c r="B153" s="16" t="s">
        <v>214</v>
      </c>
      <c r="C153" s="3" t="s">
        <v>350</v>
      </c>
      <c r="D153" s="3" t="s">
        <v>184</v>
      </c>
      <c r="E153" s="3" t="s">
        <v>267</v>
      </c>
      <c r="F153" s="28">
        <f t="shared" si="27"/>
        <v>9</v>
      </c>
      <c r="G153" s="28">
        <f t="shared" si="28"/>
        <v>12</v>
      </c>
      <c r="H153" s="27">
        <f t="shared" si="29"/>
        <v>-3</v>
      </c>
      <c r="I153" s="14" t="str">
        <f t="shared" si="34"/>
        <v>Bruk-Bet Termalica Krakow</v>
      </c>
      <c r="J153" s="2" t="str" cm="1">
        <f t="array" ref="J153">TRIM(RIGHT(E153,LEN(E153)-LOOKUP(2,1/(MID(E153,ROW($1:$200),1)=" "),ROW($1:$200))))</f>
        <v>12-9</v>
      </c>
      <c r="K153" s="2">
        <f t="shared" si="35"/>
        <v>12</v>
      </c>
      <c r="L153" s="2">
        <f t="shared" si="36"/>
        <v>9</v>
      </c>
      <c r="M153" s="28">
        <f t="shared" si="30"/>
        <v>1</v>
      </c>
      <c r="N153" s="3" t="s">
        <v>6</v>
      </c>
      <c r="O153" s="3" t="s">
        <v>22</v>
      </c>
      <c r="P153" s="3" t="s">
        <v>11</v>
      </c>
      <c r="Q153" s="11">
        <f>IF(OR(O153="",P153=""),"",SUMIFS('1. Points System'!$E$3:$E$24,'1. Points System'!$C$3:$C$24,O153,'1. Points System'!$D$3:$D$24,P153))</f>
        <v>0</v>
      </c>
      <c r="R153" s="6">
        <f t="shared" si="31"/>
        <v>0</v>
      </c>
      <c r="S153" s="21">
        <f t="shared" si="32"/>
        <v>0</v>
      </c>
      <c r="T153" s="24"/>
      <c r="U153" s="45">
        <f t="shared" si="33"/>
        <v>-3.0000000000000001E-3</v>
      </c>
    </row>
    <row r="154" spans="1:21" x14ac:dyDescent="0.25">
      <c r="A154" s="44" t="s">
        <v>46</v>
      </c>
      <c r="B154" s="16" t="s">
        <v>214</v>
      </c>
      <c r="C154" s="3" t="s">
        <v>434</v>
      </c>
      <c r="D154" s="3" t="s">
        <v>185</v>
      </c>
      <c r="E154" s="3" t="s">
        <v>388</v>
      </c>
      <c r="F154" s="28">
        <f t="shared" si="27"/>
        <v>5</v>
      </c>
      <c r="G154" s="28">
        <f t="shared" si="28"/>
        <v>7</v>
      </c>
      <c r="H154" s="27">
        <f t="shared" si="29"/>
        <v>-2</v>
      </c>
      <c r="I154" s="14" t="str">
        <f t="shared" si="34"/>
        <v>GC Nikšić</v>
      </c>
      <c r="J154" s="2" t="str" cm="1">
        <f t="array" ref="J154">TRIM(RIGHT(E154,LEN(E154)-LOOKUP(2,1/(MID(E154,ROW($1:$200),1)=" "),ROW($1:$200))))</f>
        <v>5-7</v>
      </c>
      <c r="K154" s="2">
        <f t="shared" si="35"/>
        <v>5</v>
      </c>
      <c r="L154" s="2">
        <f t="shared" si="36"/>
        <v>7</v>
      </c>
      <c r="M154" s="28">
        <f t="shared" si="30"/>
        <v>1</v>
      </c>
      <c r="N154" s="3" t="s">
        <v>6</v>
      </c>
      <c r="O154" s="3" t="s">
        <v>20</v>
      </c>
      <c r="P154" s="3" t="s">
        <v>11</v>
      </c>
      <c r="Q154" s="11">
        <f>IF(OR(O154="",P154=""),"",SUMIFS('1. Points System'!$E$3:$E$24,'1. Points System'!$C$3:$C$24,O154,'1. Points System'!$D$3:$D$24,P154))</f>
        <v>0</v>
      </c>
      <c r="R154" s="6">
        <f t="shared" si="31"/>
        <v>0</v>
      </c>
      <c r="S154" s="21">
        <f t="shared" si="32"/>
        <v>0</v>
      </c>
      <c r="T154" s="22"/>
      <c r="U154" s="45">
        <f t="shared" si="33"/>
        <v>-2E-3</v>
      </c>
    </row>
    <row r="155" spans="1:21" x14ac:dyDescent="0.25">
      <c r="A155" s="43" t="s">
        <v>46</v>
      </c>
      <c r="B155" s="16" t="s">
        <v>214</v>
      </c>
      <c r="C155" s="4" t="s">
        <v>357</v>
      </c>
      <c r="D155" s="4" t="s">
        <v>185</v>
      </c>
      <c r="E155" s="3" t="s">
        <v>388</v>
      </c>
      <c r="F155" s="30">
        <f t="shared" si="27"/>
        <v>7</v>
      </c>
      <c r="G155" s="27">
        <f t="shared" si="28"/>
        <v>5</v>
      </c>
      <c r="H155" s="27">
        <f t="shared" si="29"/>
        <v>2</v>
      </c>
      <c r="I155" s="14" t="str">
        <f t="shared" si="34"/>
        <v>GC Nikšić</v>
      </c>
      <c r="J155" s="2" t="str" cm="1">
        <f t="array" ref="J155">TRIM(RIGHT(E155,LEN(E155)-LOOKUP(2,1/(MID(E155,ROW($1:$200),1)=" "),ROW($1:$200))))</f>
        <v>5-7</v>
      </c>
      <c r="K155" s="2">
        <f t="shared" si="35"/>
        <v>5</v>
      </c>
      <c r="L155" s="2">
        <f t="shared" si="36"/>
        <v>7</v>
      </c>
      <c r="M155" s="27">
        <f t="shared" si="30"/>
        <v>1</v>
      </c>
      <c r="N155" s="4" t="s">
        <v>6</v>
      </c>
      <c r="O155" s="3" t="s">
        <v>20</v>
      </c>
      <c r="P155" s="3" t="s">
        <v>10</v>
      </c>
      <c r="Q155" s="11">
        <f>IF(OR(O155="",P155=""),"",SUMIFS('1. Points System'!$E$3:$E$24,'1. Points System'!$C$3:$C$24,O155,'1. Points System'!$D$3:$D$24,P155))</f>
        <v>3</v>
      </c>
      <c r="R155" s="6">
        <f t="shared" si="31"/>
        <v>3</v>
      </c>
      <c r="S155" s="21">
        <f t="shared" si="32"/>
        <v>1.5</v>
      </c>
      <c r="T155" s="22"/>
      <c r="U155" s="45">
        <f t="shared" si="33"/>
        <v>1.502</v>
      </c>
    </row>
    <row r="156" spans="1:21" x14ac:dyDescent="0.25">
      <c r="A156" s="43" t="s">
        <v>46</v>
      </c>
      <c r="B156" s="16" t="s">
        <v>214</v>
      </c>
      <c r="C156" s="3" t="s">
        <v>39</v>
      </c>
      <c r="D156" s="3" t="s">
        <v>186</v>
      </c>
      <c r="E156" s="3" t="s">
        <v>416</v>
      </c>
      <c r="F156" s="28">
        <f t="shared" si="27"/>
        <v>13</v>
      </c>
      <c r="G156" s="28">
        <f t="shared" si="28"/>
        <v>3</v>
      </c>
      <c r="H156" s="27">
        <f t="shared" si="29"/>
        <v>10</v>
      </c>
      <c r="I156" s="14" t="str">
        <f t="shared" si="34"/>
        <v>BSI Copenhagen</v>
      </c>
      <c r="J156" s="2" t="str" cm="1">
        <f t="array" ref="J156">TRIM(RIGHT(E156,LEN(E156)-LOOKUP(2,1/(MID(E156,ROW($1:$200),1)=" "),ROW($1:$200))))</f>
        <v>13-3</v>
      </c>
      <c r="K156" s="2">
        <f t="shared" si="35"/>
        <v>13</v>
      </c>
      <c r="L156" s="2">
        <f t="shared" si="36"/>
        <v>3</v>
      </c>
      <c r="M156" s="28">
        <f t="shared" si="30"/>
        <v>1</v>
      </c>
      <c r="N156" s="3" t="s">
        <v>6</v>
      </c>
      <c r="O156" s="3" t="s">
        <v>22</v>
      </c>
      <c r="P156" s="3" t="s">
        <v>10</v>
      </c>
      <c r="Q156" s="11">
        <f>IF(OR(O156="",P156=""),"",SUMIFS('1. Points System'!$E$3:$E$24,'1. Points System'!$C$3:$C$24,O156,'1. Points System'!$D$3:$D$24,P156))</f>
        <v>3</v>
      </c>
      <c r="R156" s="6">
        <f t="shared" si="31"/>
        <v>3</v>
      </c>
      <c r="S156" s="21">
        <f t="shared" si="32"/>
        <v>1.5</v>
      </c>
      <c r="T156" s="22"/>
      <c r="U156" s="45">
        <f t="shared" si="33"/>
        <v>1.51</v>
      </c>
    </row>
    <row r="157" spans="1:21" x14ac:dyDescent="0.25">
      <c r="A157" s="43" t="s">
        <v>46</v>
      </c>
      <c r="B157" s="16" t="s">
        <v>214</v>
      </c>
      <c r="C157" s="3" t="s">
        <v>301</v>
      </c>
      <c r="D157" s="3" t="s">
        <v>186</v>
      </c>
      <c r="E157" s="3" t="s">
        <v>416</v>
      </c>
      <c r="F157" s="29">
        <f t="shared" si="27"/>
        <v>3</v>
      </c>
      <c r="G157" s="28">
        <f t="shared" si="28"/>
        <v>13</v>
      </c>
      <c r="H157" s="27">
        <f t="shared" si="29"/>
        <v>-10</v>
      </c>
      <c r="I157" s="14" t="str">
        <f t="shared" si="34"/>
        <v>BSI Copenhagen</v>
      </c>
      <c r="J157" s="2" t="str" cm="1">
        <f t="array" ref="J157">TRIM(RIGHT(E157,LEN(E157)-LOOKUP(2,1/(MID(E157,ROW($1:$200),1)=" "),ROW($1:$200))))</f>
        <v>13-3</v>
      </c>
      <c r="K157" s="2">
        <f t="shared" si="35"/>
        <v>13</v>
      </c>
      <c r="L157" s="2">
        <f t="shared" si="36"/>
        <v>3</v>
      </c>
      <c r="M157" s="28">
        <f t="shared" si="30"/>
        <v>1</v>
      </c>
      <c r="N157" s="3" t="s">
        <v>6</v>
      </c>
      <c r="O157" s="3" t="s">
        <v>22</v>
      </c>
      <c r="P157" s="3" t="s">
        <v>11</v>
      </c>
      <c r="Q157" s="11">
        <f>IF(OR(O157="",P157=""),"",SUMIFS('1. Points System'!$E$3:$E$24,'1. Points System'!$C$3:$C$24,O157,'1. Points System'!$D$3:$D$24,P157))</f>
        <v>0</v>
      </c>
      <c r="R157" s="6">
        <f t="shared" si="31"/>
        <v>0</v>
      </c>
      <c r="S157" s="25">
        <f t="shared" si="32"/>
        <v>0</v>
      </c>
      <c r="T157" s="22"/>
      <c r="U157" s="45">
        <f t="shared" si="33"/>
        <v>-0.01</v>
      </c>
    </row>
    <row r="158" spans="1:21" x14ac:dyDescent="0.25">
      <c r="A158" s="43" t="s">
        <v>46</v>
      </c>
      <c r="B158" s="16" t="s">
        <v>214</v>
      </c>
      <c r="C158" s="3" t="s">
        <v>286</v>
      </c>
      <c r="D158" s="3" t="s">
        <v>187</v>
      </c>
      <c r="E158" s="3" t="s">
        <v>419</v>
      </c>
      <c r="F158" s="28">
        <f t="shared" si="27"/>
        <v>12</v>
      </c>
      <c r="G158" s="28">
        <f t="shared" si="28"/>
        <v>2</v>
      </c>
      <c r="H158" s="27">
        <f t="shared" si="29"/>
        <v>10</v>
      </c>
      <c r="I158" s="14" t="str">
        <f t="shared" si="34"/>
        <v>GC Nais</v>
      </c>
      <c r="J158" s="2" t="str" cm="1">
        <f t="array" ref="J158">TRIM(RIGHT(E158,LEN(E158)-LOOKUP(2,1/(MID(E158,ROW($1:$200),1)=" "),ROW($1:$200))))</f>
        <v>2-12</v>
      </c>
      <c r="K158" s="2">
        <f t="shared" si="35"/>
        <v>2</v>
      </c>
      <c r="L158" s="2">
        <f t="shared" si="36"/>
        <v>12</v>
      </c>
      <c r="M158" s="28">
        <f t="shared" si="30"/>
        <v>1</v>
      </c>
      <c r="N158" s="3" t="s">
        <v>6</v>
      </c>
      <c r="O158" s="3" t="s">
        <v>22</v>
      </c>
      <c r="P158" s="3" t="s">
        <v>10</v>
      </c>
      <c r="Q158" s="11">
        <f>IF(OR(O158="",P158=""),"",SUMIFS('1. Points System'!$E$3:$E$24,'1. Points System'!$C$3:$C$24,O158,'1. Points System'!$D$3:$D$24,P158))</f>
        <v>3</v>
      </c>
      <c r="R158" s="6">
        <f t="shared" si="31"/>
        <v>3</v>
      </c>
      <c r="S158" s="21">
        <f t="shared" si="32"/>
        <v>1.5</v>
      </c>
      <c r="T158" s="22"/>
      <c r="U158" s="45">
        <f t="shared" si="33"/>
        <v>1.51</v>
      </c>
    </row>
    <row r="159" spans="1:21" x14ac:dyDescent="0.25">
      <c r="A159" s="43" t="s">
        <v>46</v>
      </c>
      <c r="B159" s="16" t="s">
        <v>214</v>
      </c>
      <c r="C159" s="3" t="s">
        <v>302</v>
      </c>
      <c r="D159" s="3" t="s">
        <v>187</v>
      </c>
      <c r="E159" s="3" t="s">
        <v>419</v>
      </c>
      <c r="F159" s="28">
        <f t="shared" si="27"/>
        <v>2</v>
      </c>
      <c r="G159" s="28">
        <f t="shared" si="28"/>
        <v>12</v>
      </c>
      <c r="H159" s="27">
        <f t="shared" si="29"/>
        <v>-10</v>
      </c>
      <c r="I159" s="14" t="str">
        <f t="shared" si="34"/>
        <v>GC Nais</v>
      </c>
      <c r="J159" s="2" t="str" cm="1">
        <f t="array" ref="J159">TRIM(RIGHT(E159,LEN(E159)-LOOKUP(2,1/(MID(E159,ROW($1:$200),1)=" "),ROW($1:$200))))</f>
        <v>2-12</v>
      </c>
      <c r="K159" s="2">
        <f t="shared" si="35"/>
        <v>2</v>
      </c>
      <c r="L159" s="2">
        <f t="shared" si="36"/>
        <v>12</v>
      </c>
      <c r="M159" s="28">
        <f t="shared" si="30"/>
        <v>1</v>
      </c>
      <c r="N159" s="3" t="s">
        <v>6</v>
      </c>
      <c r="O159" s="3" t="s">
        <v>20</v>
      </c>
      <c r="P159" s="3" t="s">
        <v>11</v>
      </c>
      <c r="Q159" s="11">
        <f>IF(OR(O159="",P159=""),"",SUMIFS('1. Points System'!$E$3:$E$24,'1. Points System'!$C$3:$C$24,O159,'1. Points System'!$D$3:$D$24,P159))</f>
        <v>0</v>
      </c>
      <c r="R159" s="6">
        <f t="shared" si="31"/>
        <v>0</v>
      </c>
      <c r="S159" s="21">
        <f t="shared" si="32"/>
        <v>0</v>
      </c>
      <c r="T159" s="22"/>
      <c r="U159" s="45">
        <f t="shared" si="33"/>
        <v>-0.01</v>
      </c>
    </row>
    <row r="160" spans="1:21" x14ac:dyDescent="0.25">
      <c r="A160" s="43" t="s">
        <v>46</v>
      </c>
      <c r="B160" s="16" t="s">
        <v>214</v>
      </c>
      <c r="C160" s="3" t="s">
        <v>286</v>
      </c>
      <c r="D160" s="3" t="s">
        <v>366</v>
      </c>
      <c r="E160" s="3" t="s">
        <v>367</v>
      </c>
      <c r="F160" s="28">
        <f t="shared" si="27"/>
        <v>0</v>
      </c>
      <c r="G160" s="28">
        <f t="shared" si="28"/>
        <v>0</v>
      </c>
      <c r="H160" s="27">
        <f t="shared" si="29"/>
        <v>0</v>
      </c>
      <c r="I160" s="14" t="s">
        <v>369</v>
      </c>
      <c r="J160" s="2">
        <v>0</v>
      </c>
      <c r="K160" s="2">
        <v>0</v>
      </c>
      <c r="L160" s="2">
        <v>0</v>
      </c>
      <c r="M160" s="28">
        <f t="shared" si="30"/>
        <v>0</v>
      </c>
      <c r="N160" s="3" t="s">
        <v>6</v>
      </c>
      <c r="O160" s="3" t="s">
        <v>368</v>
      </c>
      <c r="P160" s="3" t="s">
        <v>369</v>
      </c>
      <c r="Q160" s="11">
        <v>4.5</v>
      </c>
      <c r="R160" s="6">
        <f t="shared" si="31"/>
        <v>4.5</v>
      </c>
      <c r="S160" s="21">
        <f t="shared" si="32"/>
        <v>2.25</v>
      </c>
      <c r="T160" s="22"/>
      <c r="U160" s="45">
        <f t="shared" si="33"/>
        <v>2.25</v>
      </c>
    </row>
    <row r="161" spans="1:21" x14ac:dyDescent="0.25">
      <c r="A161" s="44" t="s">
        <v>46</v>
      </c>
      <c r="B161" s="16" t="s">
        <v>214</v>
      </c>
      <c r="C161" s="3" t="s">
        <v>434</v>
      </c>
      <c r="D161" s="3" t="s">
        <v>366</v>
      </c>
      <c r="E161" s="3" t="s">
        <v>377</v>
      </c>
      <c r="F161" s="28">
        <f t="shared" si="27"/>
        <v>0</v>
      </c>
      <c r="G161" s="28">
        <f t="shared" si="28"/>
        <v>0</v>
      </c>
      <c r="H161" s="27">
        <f t="shared" si="29"/>
        <v>0</v>
      </c>
      <c r="I161" s="14">
        <v>0</v>
      </c>
      <c r="J161" s="2">
        <v>0</v>
      </c>
      <c r="K161" s="2">
        <v>0</v>
      </c>
      <c r="L161" s="2">
        <v>0</v>
      </c>
      <c r="M161" s="28">
        <f t="shared" si="30"/>
        <v>0</v>
      </c>
      <c r="N161" s="3" t="s">
        <v>6</v>
      </c>
      <c r="O161" s="3" t="s">
        <v>368</v>
      </c>
      <c r="P161" s="3" t="s">
        <v>369</v>
      </c>
      <c r="Q161" s="11">
        <v>1.5</v>
      </c>
      <c r="R161" s="6">
        <f t="shared" si="31"/>
        <v>1.5</v>
      </c>
      <c r="S161" s="21">
        <f t="shared" si="32"/>
        <v>0.75</v>
      </c>
      <c r="T161" s="22"/>
      <c r="U161" s="45">
        <f t="shared" si="33"/>
        <v>0.75</v>
      </c>
    </row>
    <row r="162" spans="1:21" x14ac:dyDescent="0.25">
      <c r="A162" s="44" t="s">
        <v>46</v>
      </c>
      <c r="B162" s="16" t="s">
        <v>214</v>
      </c>
      <c r="C162" s="3" t="s">
        <v>357</v>
      </c>
      <c r="D162" s="3" t="s">
        <v>366</v>
      </c>
      <c r="E162" s="3" t="s">
        <v>377</v>
      </c>
      <c r="F162" s="28">
        <f t="shared" si="27"/>
        <v>0</v>
      </c>
      <c r="G162" s="28">
        <f t="shared" si="28"/>
        <v>0</v>
      </c>
      <c r="H162" s="27">
        <f t="shared" si="29"/>
        <v>0</v>
      </c>
      <c r="I162" s="14" t="s">
        <v>369</v>
      </c>
      <c r="J162" s="2">
        <v>0</v>
      </c>
      <c r="K162" s="2">
        <v>0</v>
      </c>
      <c r="L162" s="2">
        <v>0</v>
      </c>
      <c r="M162" s="28">
        <f t="shared" si="30"/>
        <v>0</v>
      </c>
      <c r="N162" s="3" t="s">
        <v>6</v>
      </c>
      <c r="O162" s="3" t="s">
        <v>368</v>
      </c>
      <c r="P162" s="3" t="s">
        <v>369</v>
      </c>
      <c r="Q162" s="11">
        <v>1.5</v>
      </c>
      <c r="R162" s="6">
        <f t="shared" si="31"/>
        <v>1.5</v>
      </c>
      <c r="S162" s="21">
        <f t="shared" si="32"/>
        <v>0.75</v>
      </c>
      <c r="T162" s="22"/>
      <c r="U162" s="45">
        <f t="shared" si="33"/>
        <v>0.75</v>
      </c>
    </row>
    <row r="163" spans="1:21" x14ac:dyDescent="0.25">
      <c r="A163" s="44" t="s">
        <v>46</v>
      </c>
      <c r="B163" s="16" t="s">
        <v>215</v>
      </c>
      <c r="C163" s="3" t="s">
        <v>259</v>
      </c>
      <c r="D163" s="3" t="s">
        <v>143</v>
      </c>
      <c r="E163" s="3" t="s">
        <v>258</v>
      </c>
      <c r="F163" s="28">
        <f t="shared" si="27"/>
        <v>1</v>
      </c>
      <c r="G163" s="28">
        <f t="shared" si="28"/>
        <v>11</v>
      </c>
      <c r="H163" s="27">
        <f t="shared" si="29"/>
        <v>-10</v>
      </c>
      <c r="I163" s="14" t="str">
        <f t="shared" ref="I163:I194" si="37">TRIM(LEFT(E163,FIND(" – ",E163)-1))</f>
        <v>Invasport Ukraine</v>
      </c>
      <c r="J163" s="2" t="str" cm="1">
        <f t="array" ref="J163">TRIM(RIGHT(E163,LEN(E163)-LOOKUP(2,1/(MID(E163,ROW($1:$200),1)=" "),ROW($1:$200))))</f>
        <v>1:11</v>
      </c>
      <c r="K163" s="2">
        <f t="shared" ref="K163:K194" si="38">VALUE(LEFT(J163,FIND("-",SUBSTITUTE(J163,":","-"))-1))</f>
        <v>1</v>
      </c>
      <c r="L163" s="2">
        <f t="shared" ref="L163:L194" si="39">VALUE(RIGHT(SUBSTITUTE(J163,":","-"),LEN(SUBSTITUTE(J163,":","-"))-FIND("-",SUBSTITUTE(J163,":","-"))))</f>
        <v>11</v>
      </c>
      <c r="M163" s="28">
        <f t="shared" si="30"/>
        <v>1</v>
      </c>
      <c r="N163" s="3" t="s">
        <v>6</v>
      </c>
      <c r="O163" s="3" t="s">
        <v>22</v>
      </c>
      <c r="P163" s="3" t="s">
        <v>11</v>
      </c>
      <c r="Q163" s="11">
        <f>IF(OR(O163="",P163=""),"",SUMIFS('1. Points System'!$E$3:$E$24,'1. Points System'!$C$3:$C$24,O163,'1. Points System'!$D$3:$D$24,P163))</f>
        <v>0</v>
      </c>
      <c r="R163" s="6">
        <f t="shared" si="31"/>
        <v>0</v>
      </c>
      <c r="S163" s="25">
        <f t="shared" si="32"/>
        <v>0</v>
      </c>
      <c r="T163" s="22"/>
      <c r="U163" s="45">
        <f t="shared" si="33"/>
        <v>-0.01</v>
      </c>
    </row>
    <row r="164" spans="1:21" x14ac:dyDescent="0.25">
      <c r="A164" s="44" t="s">
        <v>46</v>
      </c>
      <c r="B164" s="16" t="s">
        <v>215</v>
      </c>
      <c r="C164" s="3" t="s">
        <v>356</v>
      </c>
      <c r="D164" s="3" t="s">
        <v>143</v>
      </c>
      <c r="E164" s="3" t="s">
        <v>258</v>
      </c>
      <c r="F164" s="29">
        <f t="shared" si="27"/>
        <v>11</v>
      </c>
      <c r="G164" s="28">
        <f t="shared" si="28"/>
        <v>1</v>
      </c>
      <c r="H164" s="27">
        <f t="shared" si="29"/>
        <v>10</v>
      </c>
      <c r="I164" s="14" t="str">
        <f t="shared" si="37"/>
        <v>Invasport Ukraine</v>
      </c>
      <c r="J164" s="2" t="str" cm="1">
        <f t="array" ref="J164">TRIM(RIGHT(E164,LEN(E164)-LOOKUP(2,1/(MID(E164,ROW($1:$200),1)=" "),ROW($1:$200))))</f>
        <v>1:11</v>
      </c>
      <c r="K164" s="2">
        <f t="shared" si="38"/>
        <v>1</v>
      </c>
      <c r="L164" s="2">
        <f t="shared" si="39"/>
        <v>11</v>
      </c>
      <c r="M164" s="28">
        <f t="shared" si="30"/>
        <v>1</v>
      </c>
      <c r="N164" s="3" t="s">
        <v>6</v>
      </c>
      <c r="O164" s="3" t="s">
        <v>22</v>
      </c>
      <c r="P164" s="3" t="s">
        <v>10</v>
      </c>
      <c r="Q164" s="11">
        <f>IF(OR(O164="",P164=""),"",SUMIFS('1. Points System'!$E$3:$E$24,'1. Points System'!$C$3:$C$24,O164,'1. Points System'!$D$3:$D$24,P164))</f>
        <v>3</v>
      </c>
      <c r="R164" s="6">
        <f t="shared" si="31"/>
        <v>3</v>
      </c>
      <c r="S164" s="21">
        <f t="shared" si="32"/>
        <v>1.5</v>
      </c>
      <c r="T164" s="22"/>
      <c r="U164" s="45">
        <f t="shared" si="33"/>
        <v>1.51</v>
      </c>
    </row>
    <row r="165" spans="1:21" x14ac:dyDescent="0.25">
      <c r="A165" s="44" t="s">
        <v>46</v>
      </c>
      <c r="B165" s="16" t="s">
        <v>215</v>
      </c>
      <c r="C165" s="3" t="s">
        <v>361</v>
      </c>
      <c r="D165" s="3" t="s">
        <v>144</v>
      </c>
      <c r="E165" s="3" t="s">
        <v>257</v>
      </c>
      <c r="F165" s="28">
        <f t="shared" si="27"/>
        <v>4</v>
      </c>
      <c r="G165" s="28">
        <f t="shared" si="28"/>
        <v>12</v>
      </c>
      <c r="H165" s="27">
        <f t="shared" si="29"/>
        <v>-8</v>
      </c>
      <c r="I165" s="14" t="str">
        <f t="shared" si="37"/>
        <v>ASD Omero Bergamo</v>
      </c>
      <c r="J165" s="2" t="str" cm="1">
        <f t="array" ref="J165">TRIM(RIGHT(E165,LEN(E165)-LOOKUP(2,1/(MID(E165,ROW($1:$200),1)=" "),ROW($1:$200))))</f>
        <v>4:12</v>
      </c>
      <c r="K165" s="2">
        <f t="shared" si="38"/>
        <v>4</v>
      </c>
      <c r="L165" s="2">
        <f t="shared" si="39"/>
        <v>12</v>
      </c>
      <c r="M165" s="28">
        <f t="shared" si="30"/>
        <v>1</v>
      </c>
      <c r="N165" s="3" t="s">
        <v>6</v>
      </c>
      <c r="O165" s="3" t="s">
        <v>22</v>
      </c>
      <c r="P165" s="3" t="s">
        <v>11</v>
      </c>
      <c r="Q165" s="11">
        <f>IF(OR(O165="",P165=""),"",SUMIFS('1. Points System'!$E$3:$E$24,'1. Points System'!$C$3:$C$24,O165,'1. Points System'!$D$3:$D$24,P165))</f>
        <v>0</v>
      </c>
      <c r="R165" s="6">
        <f t="shared" si="31"/>
        <v>0</v>
      </c>
      <c r="S165" s="21">
        <f t="shared" si="32"/>
        <v>0</v>
      </c>
      <c r="T165" s="22"/>
      <c r="U165" s="45">
        <f t="shared" si="33"/>
        <v>-8.0000000000000002E-3</v>
      </c>
    </row>
    <row r="166" spans="1:21" x14ac:dyDescent="0.25">
      <c r="A166" s="44" t="s">
        <v>46</v>
      </c>
      <c r="B166" s="16" t="s">
        <v>215</v>
      </c>
      <c r="C166" s="3" t="s">
        <v>358</v>
      </c>
      <c r="D166" s="3" t="s">
        <v>144</v>
      </c>
      <c r="E166" s="3" t="s">
        <v>257</v>
      </c>
      <c r="F166" s="28">
        <f t="shared" si="27"/>
        <v>12</v>
      </c>
      <c r="G166" s="28">
        <f t="shared" si="28"/>
        <v>4</v>
      </c>
      <c r="H166" s="27">
        <f t="shared" si="29"/>
        <v>8</v>
      </c>
      <c r="I166" s="14" t="str">
        <f t="shared" si="37"/>
        <v>ASD Omero Bergamo</v>
      </c>
      <c r="J166" s="2" t="str" cm="1">
        <f t="array" ref="J166">TRIM(RIGHT(E166,LEN(E166)-LOOKUP(2,1/(MID(E166,ROW($1:$200),1)=" "),ROW($1:$200))))</f>
        <v>4:12</v>
      </c>
      <c r="K166" s="2">
        <f t="shared" si="38"/>
        <v>4</v>
      </c>
      <c r="L166" s="2">
        <f t="shared" si="39"/>
        <v>12</v>
      </c>
      <c r="M166" s="28">
        <f t="shared" si="30"/>
        <v>1</v>
      </c>
      <c r="N166" s="3" t="s">
        <v>6</v>
      </c>
      <c r="O166" s="3" t="s">
        <v>22</v>
      </c>
      <c r="P166" s="3" t="s">
        <v>10</v>
      </c>
      <c r="Q166" s="11">
        <f>IF(OR(O166="",P166=""),"",SUMIFS('1. Points System'!$E$3:$E$24,'1. Points System'!$C$3:$C$24,O166,'1. Points System'!$D$3:$D$24,P166))</f>
        <v>3</v>
      </c>
      <c r="R166" s="6">
        <f t="shared" si="31"/>
        <v>3</v>
      </c>
      <c r="S166" s="21">
        <f t="shared" si="32"/>
        <v>1.5</v>
      </c>
      <c r="T166" s="22"/>
      <c r="U166" s="45">
        <f t="shared" si="33"/>
        <v>1.508</v>
      </c>
    </row>
    <row r="167" spans="1:21" x14ac:dyDescent="0.25">
      <c r="A167" s="44" t="s">
        <v>46</v>
      </c>
      <c r="B167" s="16" t="s">
        <v>215</v>
      </c>
      <c r="C167" s="3" t="s">
        <v>261</v>
      </c>
      <c r="D167" s="3" t="s">
        <v>145</v>
      </c>
      <c r="E167" s="3" t="s">
        <v>256</v>
      </c>
      <c r="F167" s="28">
        <f t="shared" si="27"/>
        <v>7</v>
      </c>
      <c r="G167" s="28">
        <f t="shared" si="28"/>
        <v>17</v>
      </c>
      <c r="H167" s="27">
        <f t="shared" si="29"/>
        <v>-10</v>
      </c>
      <c r="I167" s="14" t="str">
        <f t="shared" si="37"/>
        <v>NGA Lions</v>
      </c>
      <c r="J167" s="2" t="str" cm="1">
        <f t="array" ref="J167">TRIM(RIGHT(E167,LEN(E167)-LOOKUP(2,1/(MID(E167,ROW($1:$200),1)=" "),ROW($1:$200))))</f>
        <v>17:7</v>
      </c>
      <c r="K167" s="2">
        <f t="shared" si="38"/>
        <v>17</v>
      </c>
      <c r="L167" s="2">
        <f t="shared" si="39"/>
        <v>7</v>
      </c>
      <c r="M167" s="28">
        <f t="shared" si="30"/>
        <v>1</v>
      </c>
      <c r="N167" s="3" t="s">
        <v>6</v>
      </c>
      <c r="O167" s="3" t="s">
        <v>22</v>
      </c>
      <c r="P167" s="3" t="s">
        <v>11</v>
      </c>
      <c r="Q167" s="11">
        <f>IF(OR(O167="",P167=""),"",SUMIFS('1. Points System'!$E$3:$E$24,'1. Points System'!$C$3:$C$24,O167,'1. Points System'!$D$3:$D$24,P167))</f>
        <v>0</v>
      </c>
      <c r="R167" s="6">
        <f t="shared" si="31"/>
        <v>0</v>
      </c>
      <c r="S167" s="21">
        <f t="shared" si="32"/>
        <v>0</v>
      </c>
      <c r="T167" s="8"/>
      <c r="U167" s="45">
        <f t="shared" si="33"/>
        <v>-0.01</v>
      </c>
    </row>
    <row r="168" spans="1:21" x14ac:dyDescent="0.25">
      <c r="A168" s="44" t="s">
        <v>46</v>
      </c>
      <c r="B168" s="16" t="s">
        <v>215</v>
      </c>
      <c r="C168" s="3" t="s">
        <v>260</v>
      </c>
      <c r="D168" s="3" t="s">
        <v>145</v>
      </c>
      <c r="E168" s="3" t="s">
        <v>256</v>
      </c>
      <c r="F168" s="29">
        <f t="shared" si="27"/>
        <v>17</v>
      </c>
      <c r="G168" s="28">
        <f t="shared" si="28"/>
        <v>7</v>
      </c>
      <c r="H168" s="27">
        <f t="shared" si="29"/>
        <v>10</v>
      </c>
      <c r="I168" s="14" t="str">
        <f t="shared" si="37"/>
        <v>NGA Lions</v>
      </c>
      <c r="J168" s="2" t="str" cm="1">
        <f t="array" ref="J168">TRIM(RIGHT(E168,LEN(E168)-LOOKUP(2,1/(MID(E168,ROW($1:$200),1)=" "),ROW($1:$200))))</f>
        <v>17:7</v>
      </c>
      <c r="K168" s="2">
        <f t="shared" si="38"/>
        <v>17</v>
      </c>
      <c r="L168" s="2">
        <f t="shared" si="39"/>
        <v>7</v>
      </c>
      <c r="M168" s="28">
        <f t="shared" si="30"/>
        <v>1</v>
      </c>
      <c r="N168" s="3" t="s">
        <v>6</v>
      </c>
      <c r="O168" s="3" t="s">
        <v>22</v>
      </c>
      <c r="P168" s="3" t="s">
        <v>10</v>
      </c>
      <c r="Q168" s="11">
        <f>IF(OR(O168="",P168=""),"",SUMIFS('1. Points System'!$E$3:$E$24,'1. Points System'!$C$3:$C$24,O168,'1. Points System'!$D$3:$D$24,P168))</f>
        <v>3</v>
      </c>
      <c r="R168" s="6">
        <f t="shared" si="31"/>
        <v>3</v>
      </c>
      <c r="S168" s="21">
        <f t="shared" si="32"/>
        <v>1.5</v>
      </c>
      <c r="T168" s="22"/>
      <c r="U168" s="45">
        <f t="shared" si="33"/>
        <v>1.51</v>
      </c>
    </row>
    <row r="169" spans="1:21" x14ac:dyDescent="0.25">
      <c r="A169" s="44" t="s">
        <v>46</v>
      </c>
      <c r="B169" s="17" t="s">
        <v>215</v>
      </c>
      <c r="C169" s="3" t="s">
        <v>360</v>
      </c>
      <c r="D169" s="3" t="s">
        <v>146</v>
      </c>
      <c r="E169" s="3" t="s">
        <v>255</v>
      </c>
      <c r="F169" s="29">
        <f t="shared" si="27"/>
        <v>6</v>
      </c>
      <c r="G169" s="28">
        <f t="shared" si="28"/>
        <v>6</v>
      </c>
      <c r="H169" s="27">
        <f t="shared" si="29"/>
        <v>0</v>
      </c>
      <c r="I169" s="14" t="str">
        <f t="shared" si="37"/>
        <v>Näpäjä</v>
      </c>
      <c r="J169" s="2" t="str" cm="1">
        <f t="array" ref="J169">TRIM(RIGHT(E169,LEN(E169)-LOOKUP(2,1/(MID(E169,ROW($1:$200),1)=" "),ROW($1:$200))))</f>
        <v>6:6</v>
      </c>
      <c r="K169" s="2">
        <f t="shared" si="38"/>
        <v>6</v>
      </c>
      <c r="L169" s="2">
        <f t="shared" si="39"/>
        <v>6</v>
      </c>
      <c r="M169" s="28">
        <f t="shared" si="30"/>
        <v>1</v>
      </c>
      <c r="N169" s="3" t="s">
        <v>6</v>
      </c>
      <c r="O169" s="3" t="s">
        <v>22</v>
      </c>
      <c r="P169" s="3" t="s">
        <v>17</v>
      </c>
      <c r="Q169" s="11">
        <f>IF(OR(O169="",P169=""),"",SUMIFS('1. Points System'!$E$3:$E$24,'1. Points System'!$C$3:$C$24,O169,'1. Points System'!$D$3:$D$24,P169))</f>
        <v>1</v>
      </c>
      <c r="R169" s="6">
        <f t="shared" si="31"/>
        <v>1</v>
      </c>
      <c r="S169" s="25">
        <f t="shared" si="32"/>
        <v>0.5</v>
      </c>
      <c r="T169" s="22"/>
      <c r="U169" s="45">
        <f t="shared" si="33"/>
        <v>0.5</v>
      </c>
    </row>
    <row r="170" spans="1:21" x14ac:dyDescent="0.25">
      <c r="A170" s="44" t="s">
        <v>46</v>
      </c>
      <c r="B170" s="16" t="s">
        <v>215</v>
      </c>
      <c r="C170" s="3" t="s">
        <v>362</v>
      </c>
      <c r="D170" s="3" t="s">
        <v>146</v>
      </c>
      <c r="E170" s="3" t="s">
        <v>255</v>
      </c>
      <c r="F170" s="29">
        <f t="shared" si="27"/>
        <v>6</v>
      </c>
      <c r="G170" s="28">
        <f t="shared" si="28"/>
        <v>6</v>
      </c>
      <c r="H170" s="27">
        <f t="shared" si="29"/>
        <v>0</v>
      </c>
      <c r="I170" s="14" t="str">
        <f t="shared" si="37"/>
        <v>Näpäjä</v>
      </c>
      <c r="J170" s="2" t="str" cm="1">
        <f t="array" ref="J170">TRIM(RIGHT(E170,LEN(E170)-LOOKUP(2,1/(MID(E170,ROW($1:$200),1)=" "),ROW($1:$200))))</f>
        <v>6:6</v>
      </c>
      <c r="K170" s="2">
        <f t="shared" si="38"/>
        <v>6</v>
      </c>
      <c r="L170" s="2">
        <f t="shared" si="39"/>
        <v>6</v>
      </c>
      <c r="M170" s="28">
        <f t="shared" si="30"/>
        <v>1</v>
      </c>
      <c r="N170" s="3" t="s">
        <v>6</v>
      </c>
      <c r="O170" s="3" t="s">
        <v>22</v>
      </c>
      <c r="P170" s="3" t="s">
        <v>17</v>
      </c>
      <c r="Q170" s="11">
        <f>IF(OR(O170="",P170=""),"",SUMIFS('1. Points System'!$E$3:$E$24,'1. Points System'!$C$3:$C$24,O170,'1. Points System'!$D$3:$D$24,P170))</f>
        <v>1</v>
      </c>
      <c r="R170" s="6">
        <f t="shared" si="31"/>
        <v>1</v>
      </c>
      <c r="S170" s="21">
        <f t="shared" si="32"/>
        <v>0.5</v>
      </c>
      <c r="T170" s="22"/>
      <c r="U170" s="45">
        <f t="shared" si="33"/>
        <v>0.5</v>
      </c>
    </row>
    <row r="171" spans="1:21" x14ac:dyDescent="0.25">
      <c r="A171" s="44" t="s">
        <v>46</v>
      </c>
      <c r="B171" s="16" t="s">
        <v>215</v>
      </c>
      <c r="C171" s="3" t="s">
        <v>361</v>
      </c>
      <c r="D171" s="3" t="s">
        <v>147</v>
      </c>
      <c r="E171" s="3" t="s">
        <v>254</v>
      </c>
      <c r="F171" s="28">
        <f t="shared" si="27"/>
        <v>3</v>
      </c>
      <c r="G171" s="28">
        <f t="shared" si="28"/>
        <v>10</v>
      </c>
      <c r="H171" s="27">
        <f t="shared" si="29"/>
        <v>-7</v>
      </c>
      <c r="I171" s="14" t="str">
        <f t="shared" si="37"/>
        <v>RGC Hansa</v>
      </c>
      <c r="J171" s="2" t="str" cm="1">
        <f t="array" ref="J171">TRIM(RIGHT(E171,LEN(E171)-LOOKUP(2,1/(MID(E171,ROW($1:$200),1)=" "),ROW($1:$200))))</f>
        <v>10:3</v>
      </c>
      <c r="K171" s="2">
        <f t="shared" si="38"/>
        <v>10</v>
      </c>
      <c r="L171" s="2">
        <f t="shared" si="39"/>
        <v>3</v>
      </c>
      <c r="M171" s="28">
        <f t="shared" si="30"/>
        <v>1</v>
      </c>
      <c r="N171" s="3" t="s">
        <v>6</v>
      </c>
      <c r="O171" s="3" t="s">
        <v>22</v>
      </c>
      <c r="P171" s="3" t="s">
        <v>11</v>
      </c>
      <c r="Q171" s="11">
        <f>IF(OR(O171="",P171=""),"",SUMIFS('1. Points System'!$E$3:$E$24,'1. Points System'!$C$3:$C$24,O171,'1. Points System'!$D$3:$D$24,P171))</f>
        <v>0</v>
      </c>
      <c r="R171" s="6">
        <f t="shared" si="31"/>
        <v>0</v>
      </c>
      <c r="S171" s="21">
        <f t="shared" si="32"/>
        <v>0</v>
      </c>
      <c r="T171" s="22"/>
      <c r="U171" s="45">
        <f t="shared" si="33"/>
        <v>-7.0000000000000001E-3</v>
      </c>
    </row>
    <row r="172" spans="1:21" x14ac:dyDescent="0.25">
      <c r="A172" s="44" t="s">
        <v>46</v>
      </c>
      <c r="B172" s="16" t="s">
        <v>215</v>
      </c>
      <c r="C172" s="3" t="s">
        <v>356</v>
      </c>
      <c r="D172" s="3" t="s">
        <v>147</v>
      </c>
      <c r="E172" s="3" t="s">
        <v>254</v>
      </c>
      <c r="F172" s="29">
        <f t="shared" si="27"/>
        <v>10</v>
      </c>
      <c r="G172" s="28">
        <f t="shared" si="28"/>
        <v>3</v>
      </c>
      <c r="H172" s="27">
        <f t="shared" si="29"/>
        <v>7</v>
      </c>
      <c r="I172" s="14" t="str">
        <f t="shared" si="37"/>
        <v>RGC Hansa</v>
      </c>
      <c r="J172" s="2" t="str" cm="1">
        <f t="array" ref="J172">TRIM(RIGHT(E172,LEN(E172)-LOOKUP(2,1/(MID(E172,ROW($1:$200),1)=" "),ROW($1:$200))))</f>
        <v>10:3</v>
      </c>
      <c r="K172" s="2">
        <f t="shared" si="38"/>
        <v>10</v>
      </c>
      <c r="L172" s="2">
        <f t="shared" si="39"/>
        <v>3</v>
      </c>
      <c r="M172" s="28">
        <f t="shared" si="30"/>
        <v>1</v>
      </c>
      <c r="N172" s="3" t="s">
        <v>6</v>
      </c>
      <c r="O172" s="3" t="s">
        <v>22</v>
      </c>
      <c r="P172" s="3" t="s">
        <v>10</v>
      </c>
      <c r="Q172" s="11">
        <f>IF(OR(O172="",P172=""),"",SUMIFS('1. Points System'!$E$3:$E$24,'1. Points System'!$C$3:$C$24,O172,'1. Points System'!$D$3:$D$24,P172))</f>
        <v>3</v>
      </c>
      <c r="R172" s="6">
        <f t="shared" si="31"/>
        <v>3</v>
      </c>
      <c r="S172" s="21">
        <f t="shared" si="32"/>
        <v>1.5</v>
      </c>
      <c r="T172" s="22"/>
      <c r="U172" s="45">
        <f t="shared" si="33"/>
        <v>1.5069999999999999</v>
      </c>
    </row>
    <row r="173" spans="1:21" x14ac:dyDescent="0.25">
      <c r="A173" s="44" t="s">
        <v>46</v>
      </c>
      <c r="B173" s="16" t="s">
        <v>215</v>
      </c>
      <c r="C173" s="3" t="s">
        <v>358</v>
      </c>
      <c r="D173" s="3" t="s">
        <v>148</v>
      </c>
      <c r="E173" s="3" t="s">
        <v>252</v>
      </c>
      <c r="F173" s="28">
        <f t="shared" si="27"/>
        <v>1</v>
      </c>
      <c r="G173" s="28">
        <f t="shared" si="28"/>
        <v>8</v>
      </c>
      <c r="H173" s="27">
        <f t="shared" si="29"/>
        <v>-7</v>
      </c>
      <c r="I173" s="14" t="str">
        <f t="shared" si="37"/>
        <v>FSBU Gothenburg</v>
      </c>
      <c r="J173" s="2" t="str" cm="1">
        <f t="array" ref="J173">TRIM(RIGHT(E173,LEN(E173)-LOOKUP(2,1/(MID(E173,ROW($1:$200),1)=" "),ROW($1:$200))))</f>
        <v>1:8</v>
      </c>
      <c r="K173" s="2">
        <f t="shared" si="38"/>
        <v>1</v>
      </c>
      <c r="L173" s="2">
        <f t="shared" si="39"/>
        <v>8</v>
      </c>
      <c r="M173" s="28">
        <f t="shared" si="30"/>
        <v>1</v>
      </c>
      <c r="N173" s="3" t="s">
        <v>6</v>
      </c>
      <c r="O173" s="3" t="s">
        <v>22</v>
      </c>
      <c r="P173" s="3" t="s">
        <v>11</v>
      </c>
      <c r="Q173" s="11">
        <f>IF(OR(O173="",P173=""),"",SUMIFS('1. Points System'!$E$3:$E$24,'1. Points System'!$C$3:$C$24,O173,'1. Points System'!$D$3:$D$24,P173))</f>
        <v>0</v>
      </c>
      <c r="R173" s="6">
        <f t="shared" si="31"/>
        <v>0</v>
      </c>
      <c r="S173" s="21">
        <f t="shared" si="32"/>
        <v>0</v>
      </c>
      <c r="T173" s="22"/>
      <c r="U173" s="45">
        <f t="shared" si="33"/>
        <v>-7.0000000000000001E-3</v>
      </c>
    </row>
    <row r="174" spans="1:21" x14ac:dyDescent="0.25">
      <c r="A174" s="44" t="s">
        <v>46</v>
      </c>
      <c r="B174" s="16" t="s">
        <v>215</v>
      </c>
      <c r="C174" s="3" t="s">
        <v>259</v>
      </c>
      <c r="D174" s="3" t="s">
        <v>148</v>
      </c>
      <c r="E174" s="3" t="s">
        <v>252</v>
      </c>
      <c r="F174" s="28">
        <f t="shared" si="27"/>
        <v>8</v>
      </c>
      <c r="G174" s="28">
        <f t="shared" si="28"/>
        <v>1</v>
      </c>
      <c r="H174" s="27">
        <f t="shared" si="29"/>
        <v>7</v>
      </c>
      <c r="I174" s="14" t="str">
        <f t="shared" si="37"/>
        <v>FSBU Gothenburg</v>
      </c>
      <c r="J174" s="2" t="str" cm="1">
        <f t="array" ref="J174">TRIM(RIGHT(E174,LEN(E174)-LOOKUP(2,1/(MID(E174,ROW($1:$200),1)=" "),ROW($1:$200))))</f>
        <v>1:8</v>
      </c>
      <c r="K174" s="2">
        <f t="shared" si="38"/>
        <v>1</v>
      </c>
      <c r="L174" s="2">
        <f t="shared" si="39"/>
        <v>8</v>
      </c>
      <c r="M174" s="28">
        <f t="shared" si="30"/>
        <v>1</v>
      </c>
      <c r="N174" s="3" t="s">
        <v>6</v>
      </c>
      <c r="O174" s="3" t="s">
        <v>22</v>
      </c>
      <c r="P174" s="3" t="s">
        <v>10</v>
      </c>
      <c r="Q174" s="11">
        <f>IF(OR(O174="",P174=""),"",SUMIFS('1. Points System'!$E$3:$E$24,'1. Points System'!$C$3:$C$24,O174,'1. Points System'!$D$3:$D$24,P174))</f>
        <v>3</v>
      </c>
      <c r="R174" s="6">
        <f t="shared" si="31"/>
        <v>3</v>
      </c>
      <c r="S174" s="25">
        <f t="shared" si="32"/>
        <v>1.5</v>
      </c>
      <c r="T174" s="22"/>
      <c r="U174" s="45">
        <f t="shared" si="33"/>
        <v>1.5069999999999999</v>
      </c>
    </row>
    <row r="175" spans="1:21" x14ac:dyDescent="0.25">
      <c r="A175" s="44" t="s">
        <v>46</v>
      </c>
      <c r="B175" s="16" t="s">
        <v>215</v>
      </c>
      <c r="C175" s="3" t="s">
        <v>261</v>
      </c>
      <c r="D175" s="3" t="s">
        <v>149</v>
      </c>
      <c r="E175" s="3" t="s">
        <v>253</v>
      </c>
      <c r="F175" s="28">
        <f t="shared" si="27"/>
        <v>2</v>
      </c>
      <c r="G175" s="28">
        <f t="shared" si="28"/>
        <v>10</v>
      </c>
      <c r="H175" s="27">
        <f t="shared" si="29"/>
        <v>-8</v>
      </c>
      <c r="I175" s="14" t="str">
        <f t="shared" si="37"/>
        <v>GC Perun</v>
      </c>
      <c r="J175" s="2" t="str" cm="1">
        <f t="array" ref="J175">TRIM(RIGHT(E175,LEN(E175)-LOOKUP(2,1/(MID(E175,ROW($1:$200),1)=" "),ROW($1:$200))))</f>
        <v>2:10</v>
      </c>
      <c r="K175" s="2">
        <f t="shared" si="38"/>
        <v>2</v>
      </c>
      <c r="L175" s="2">
        <f t="shared" si="39"/>
        <v>10</v>
      </c>
      <c r="M175" s="28">
        <f t="shared" si="30"/>
        <v>1</v>
      </c>
      <c r="N175" s="3" t="s">
        <v>6</v>
      </c>
      <c r="O175" s="3" t="s">
        <v>22</v>
      </c>
      <c r="P175" s="3" t="s">
        <v>11</v>
      </c>
      <c r="Q175" s="11">
        <f>IF(OR(O175="",P175=""),"",SUMIFS('1. Points System'!$E$3:$E$24,'1. Points System'!$C$3:$C$24,O175,'1. Points System'!$D$3:$D$24,P175))</f>
        <v>0</v>
      </c>
      <c r="R175" s="6">
        <f t="shared" si="31"/>
        <v>0</v>
      </c>
      <c r="S175" s="21">
        <f t="shared" si="32"/>
        <v>0</v>
      </c>
      <c r="T175" s="8"/>
      <c r="U175" s="45">
        <f t="shared" si="33"/>
        <v>-8.0000000000000002E-3</v>
      </c>
    </row>
    <row r="176" spans="1:21" x14ac:dyDescent="0.25">
      <c r="A176" s="44" t="s">
        <v>46</v>
      </c>
      <c r="B176" s="16" t="s">
        <v>215</v>
      </c>
      <c r="C176" s="3" t="s">
        <v>360</v>
      </c>
      <c r="D176" s="3" t="s">
        <v>149</v>
      </c>
      <c r="E176" s="3" t="s">
        <v>253</v>
      </c>
      <c r="F176" s="29">
        <f t="shared" si="27"/>
        <v>10</v>
      </c>
      <c r="G176" s="28">
        <f t="shared" si="28"/>
        <v>2</v>
      </c>
      <c r="H176" s="27">
        <f t="shared" si="29"/>
        <v>8</v>
      </c>
      <c r="I176" s="14" t="str">
        <f t="shared" si="37"/>
        <v>GC Perun</v>
      </c>
      <c r="J176" s="2" t="str" cm="1">
        <f t="array" ref="J176">TRIM(RIGHT(E176,LEN(E176)-LOOKUP(2,1/(MID(E176,ROW($1:$200),1)=" "),ROW($1:$200))))</f>
        <v>2:10</v>
      </c>
      <c r="K176" s="2">
        <f t="shared" si="38"/>
        <v>2</v>
      </c>
      <c r="L176" s="2">
        <f t="shared" si="39"/>
        <v>10</v>
      </c>
      <c r="M176" s="28">
        <f t="shared" si="30"/>
        <v>1</v>
      </c>
      <c r="N176" s="3" t="s">
        <v>6</v>
      </c>
      <c r="O176" s="3" t="s">
        <v>22</v>
      </c>
      <c r="P176" s="3" t="s">
        <v>10</v>
      </c>
      <c r="Q176" s="11">
        <f>IF(OR(O176="",P176=""),"",SUMIFS('1. Points System'!$E$3:$E$24,'1. Points System'!$C$3:$C$24,O176,'1. Points System'!$D$3:$D$24,P176))</f>
        <v>3</v>
      </c>
      <c r="R176" s="6">
        <f t="shared" si="31"/>
        <v>3</v>
      </c>
      <c r="S176" s="25">
        <f t="shared" si="32"/>
        <v>1.5</v>
      </c>
      <c r="T176" s="22"/>
      <c r="U176" s="45">
        <f t="shared" si="33"/>
        <v>1.508</v>
      </c>
    </row>
    <row r="177" spans="1:21" x14ac:dyDescent="0.25">
      <c r="A177" s="44" t="s">
        <v>46</v>
      </c>
      <c r="B177" s="16" t="s">
        <v>215</v>
      </c>
      <c r="C177" s="3" t="s">
        <v>260</v>
      </c>
      <c r="D177" s="3" t="s">
        <v>150</v>
      </c>
      <c r="E177" s="3" t="s">
        <v>251</v>
      </c>
      <c r="F177" s="29">
        <f t="shared" si="27"/>
        <v>8</v>
      </c>
      <c r="G177" s="28">
        <f t="shared" si="28"/>
        <v>5</v>
      </c>
      <c r="H177" s="27">
        <f t="shared" si="29"/>
        <v>3</v>
      </c>
      <c r="I177" s="14" t="str">
        <f t="shared" si="37"/>
        <v>SSG Blista Marburg</v>
      </c>
      <c r="J177" s="2" t="str" cm="1">
        <f t="array" ref="J177">TRIM(RIGHT(E177,LEN(E177)-LOOKUP(2,1/(MID(E177,ROW($1:$200),1)=" "),ROW($1:$200))))</f>
        <v>5:8</v>
      </c>
      <c r="K177" s="2">
        <f t="shared" si="38"/>
        <v>5</v>
      </c>
      <c r="L177" s="2">
        <f t="shared" si="39"/>
        <v>8</v>
      </c>
      <c r="M177" s="28">
        <f t="shared" si="30"/>
        <v>1</v>
      </c>
      <c r="N177" s="3" t="s">
        <v>6</v>
      </c>
      <c r="O177" s="3" t="s">
        <v>22</v>
      </c>
      <c r="P177" s="3" t="s">
        <v>10</v>
      </c>
      <c r="Q177" s="11">
        <f>IF(OR(O177="",P177=""),"",SUMIFS('1. Points System'!$E$3:$E$24,'1. Points System'!$C$3:$C$24,O177,'1. Points System'!$D$3:$D$24,P177))</f>
        <v>3</v>
      </c>
      <c r="R177" s="6">
        <f t="shared" si="31"/>
        <v>3</v>
      </c>
      <c r="S177" s="21">
        <f t="shared" si="32"/>
        <v>1.5</v>
      </c>
      <c r="T177" s="22"/>
      <c r="U177" s="45">
        <f t="shared" si="33"/>
        <v>1.5029999999999999</v>
      </c>
    </row>
    <row r="178" spans="1:21" x14ac:dyDescent="0.25">
      <c r="A178" s="44" t="s">
        <v>46</v>
      </c>
      <c r="B178" s="16" t="s">
        <v>215</v>
      </c>
      <c r="C178" s="3" t="s">
        <v>362</v>
      </c>
      <c r="D178" s="3" t="s">
        <v>150</v>
      </c>
      <c r="E178" s="3" t="s">
        <v>251</v>
      </c>
      <c r="F178" s="29">
        <f t="shared" si="27"/>
        <v>5</v>
      </c>
      <c r="G178" s="28">
        <f t="shared" si="28"/>
        <v>8</v>
      </c>
      <c r="H178" s="27">
        <f t="shared" si="29"/>
        <v>-3</v>
      </c>
      <c r="I178" s="14" t="str">
        <f t="shared" si="37"/>
        <v>SSG Blista Marburg</v>
      </c>
      <c r="J178" s="2" t="str" cm="1">
        <f t="array" ref="J178">TRIM(RIGHT(E178,LEN(E178)-LOOKUP(2,1/(MID(E178,ROW($1:$200),1)=" "),ROW($1:$200))))</f>
        <v>5:8</v>
      </c>
      <c r="K178" s="2">
        <f t="shared" si="38"/>
        <v>5</v>
      </c>
      <c r="L178" s="2">
        <f t="shared" si="39"/>
        <v>8</v>
      </c>
      <c r="M178" s="28">
        <f t="shared" si="30"/>
        <v>1</v>
      </c>
      <c r="N178" s="3" t="s">
        <v>6</v>
      </c>
      <c r="O178" s="3" t="s">
        <v>22</v>
      </c>
      <c r="P178" s="3" t="s">
        <v>11</v>
      </c>
      <c r="Q178" s="11">
        <f>IF(OR(O178="",P178=""),"",SUMIFS('1. Points System'!$E$3:$E$24,'1. Points System'!$C$3:$C$24,O178,'1. Points System'!$D$3:$D$24,P178))</f>
        <v>0</v>
      </c>
      <c r="R178" s="6">
        <f t="shared" si="31"/>
        <v>0</v>
      </c>
      <c r="S178" s="21">
        <f t="shared" si="32"/>
        <v>0</v>
      </c>
      <c r="T178" s="22"/>
      <c r="U178" s="45">
        <f t="shared" si="33"/>
        <v>-3.0000000000000001E-3</v>
      </c>
    </row>
    <row r="179" spans="1:21" x14ac:dyDescent="0.25">
      <c r="A179" s="44" t="s">
        <v>46</v>
      </c>
      <c r="B179" s="16" t="s">
        <v>215</v>
      </c>
      <c r="C179" s="3" t="s">
        <v>361</v>
      </c>
      <c r="D179" s="3" t="s">
        <v>151</v>
      </c>
      <c r="E179" s="3" t="s">
        <v>250</v>
      </c>
      <c r="F179" s="28">
        <f t="shared" si="27"/>
        <v>5</v>
      </c>
      <c r="G179" s="28">
        <f t="shared" si="28"/>
        <v>12</v>
      </c>
      <c r="H179" s="27">
        <f t="shared" si="29"/>
        <v>-7</v>
      </c>
      <c r="I179" s="14" t="str">
        <f t="shared" si="37"/>
        <v>Invasport Ukraine</v>
      </c>
      <c r="J179" s="2" t="str" cm="1">
        <f t="array" ref="J179">TRIM(RIGHT(E179,LEN(E179)-LOOKUP(2,1/(MID(E179,ROW($1:$200),1)=" "),ROW($1:$200))))</f>
        <v>12:5</v>
      </c>
      <c r="K179" s="2">
        <f t="shared" si="38"/>
        <v>12</v>
      </c>
      <c r="L179" s="2">
        <f t="shared" si="39"/>
        <v>5</v>
      </c>
      <c r="M179" s="28">
        <f t="shared" si="30"/>
        <v>1</v>
      </c>
      <c r="N179" s="3" t="s">
        <v>6</v>
      </c>
      <c r="O179" s="3" t="s">
        <v>22</v>
      </c>
      <c r="P179" s="3" t="s">
        <v>11</v>
      </c>
      <c r="Q179" s="11">
        <f>IF(OR(O179="",P179=""),"",SUMIFS('1. Points System'!$E$3:$E$24,'1. Points System'!$C$3:$C$24,O179,'1. Points System'!$D$3:$D$24,P179))</f>
        <v>0</v>
      </c>
      <c r="R179" s="6">
        <f t="shared" si="31"/>
        <v>0</v>
      </c>
      <c r="S179" s="21">
        <f t="shared" si="32"/>
        <v>0</v>
      </c>
      <c r="T179" s="22"/>
      <c r="U179" s="45">
        <f t="shared" si="33"/>
        <v>-7.0000000000000001E-3</v>
      </c>
    </row>
    <row r="180" spans="1:21" x14ac:dyDescent="0.25">
      <c r="A180" s="44" t="s">
        <v>46</v>
      </c>
      <c r="B180" s="16" t="s">
        <v>215</v>
      </c>
      <c r="C180" s="3" t="s">
        <v>259</v>
      </c>
      <c r="D180" s="3" t="s">
        <v>151</v>
      </c>
      <c r="E180" s="3" t="s">
        <v>250</v>
      </c>
      <c r="F180" s="28">
        <f t="shared" si="27"/>
        <v>12</v>
      </c>
      <c r="G180" s="28">
        <f t="shared" si="28"/>
        <v>5</v>
      </c>
      <c r="H180" s="27">
        <f t="shared" si="29"/>
        <v>7</v>
      </c>
      <c r="I180" s="14" t="str">
        <f t="shared" si="37"/>
        <v>Invasport Ukraine</v>
      </c>
      <c r="J180" s="2" t="str" cm="1">
        <f t="array" ref="J180">TRIM(RIGHT(E180,LEN(E180)-LOOKUP(2,1/(MID(E180,ROW($1:$200),1)=" "),ROW($1:$200))))</f>
        <v>12:5</v>
      </c>
      <c r="K180" s="2">
        <f t="shared" si="38"/>
        <v>12</v>
      </c>
      <c r="L180" s="2">
        <f t="shared" si="39"/>
        <v>5</v>
      </c>
      <c r="M180" s="28">
        <f t="shared" si="30"/>
        <v>1</v>
      </c>
      <c r="N180" s="3" t="s">
        <v>6</v>
      </c>
      <c r="O180" s="3" t="s">
        <v>22</v>
      </c>
      <c r="P180" s="3" t="s">
        <v>10</v>
      </c>
      <c r="Q180" s="11">
        <f>IF(OR(O180="",P180=""),"",SUMIFS('1. Points System'!$E$3:$E$24,'1. Points System'!$C$3:$C$24,O180,'1. Points System'!$D$3:$D$24,P180))</f>
        <v>3</v>
      </c>
      <c r="R180" s="6">
        <f t="shared" si="31"/>
        <v>3</v>
      </c>
      <c r="S180" s="25">
        <f t="shared" si="32"/>
        <v>1.5</v>
      </c>
      <c r="T180" s="22"/>
      <c r="U180" s="45">
        <f t="shared" si="33"/>
        <v>1.5069999999999999</v>
      </c>
    </row>
    <row r="181" spans="1:21" x14ac:dyDescent="0.25">
      <c r="A181" s="44" t="s">
        <v>46</v>
      </c>
      <c r="B181" s="16" t="s">
        <v>215</v>
      </c>
      <c r="C181" s="3" t="s">
        <v>358</v>
      </c>
      <c r="D181" s="3" t="s">
        <v>152</v>
      </c>
      <c r="E181" s="3" t="s">
        <v>249</v>
      </c>
      <c r="F181" s="28">
        <f t="shared" si="27"/>
        <v>3</v>
      </c>
      <c r="G181" s="28">
        <f t="shared" si="28"/>
        <v>13</v>
      </c>
      <c r="H181" s="27">
        <f t="shared" si="29"/>
        <v>-10</v>
      </c>
      <c r="I181" s="14" t="str">
        <f t="shared" si="37"/>
        <v>RGC Hansa</v>
      </c>
      <c r="J181" s="2" t="str" cm="1">
        <f t="array" ref="J181">TRIM(RIGHT(E181,LEN(E181)-LOOKUP(2,1/(MID(E181,ROW($1:$200),1)=" "),ROW($1:$200))))</f>
        <v>13:3</v>
      </c>
      <c r="K181" s="2">
        <f t="shared" si="38"/>
        <v>13</v>
      </c>
      <c r="L181" s="2">
        <f t="shared" si="39"/>
        <v>3</v>
      </c>
      <c r="M181" s="28">
        <f t="shared" si="30"/>
        <v>1</v>
      </c>
      <c r="N181" s="3" t="s">
        <v>6</v>
      </c>
      <c r="O181" s="3" t="s">
        <v>22</v>
      </c>
      <c r="P181" s="3" t="s">
        <v>11</v>
      </c>
      <c r="Q181" s="11">
        <f>IF(OR(O181="",P181=""),"",SUMIFS('1. Points System'!$E$3:$E$24,'1. Points System'!$C$3:$C$24,O181,'1. Points System'!$D$3:$D$24,P181))</f>
        <v>0</v>
      </c>
      <c r="R181" s="6">
        <f t="shared" si="31"/>
        <v>0</v>
      </c>
      <c r="S181" s="21">
        <f t="shared" si="32"/>
        <v>0</v>
      </c>
      <c r="T181" s="22"/>
      <c r="U181" s="45">
        <f t="shared" si="33"/>
        <v>-0.01</v>
      </c>
    </row>
    <row r="182" spans="1:21" x14ac:dyDescent="0.25">
      <c r="A182" s="44" t="s">
        <v>46</v>
      </c>
      <c r="B182" s="16" t="s">
        <v>215</v>
      </c>
      <c r="C182" s="3" t="s">
        <v>356</v>
      </c>
      <c r="D182" s="3" t="s">
        <v>152</v>
      </c>
      <c r="E182" s="3" t="s">
        <v>249</v>
      </c>
      <c r="F182" s="29">
        <f t="shared" si="27"/>
        <v>13</v>
      </c>
      <c r="G182" s="28">
        <f t="shared" si="28"/>
        <v>3</v>
      </c>
      <c r="H182" s="27">
        <f t="shared" si="29"/>
        <v>10</v>
      </c>
      <c r="I182" s="14" t="str">
        <f t="shared" si="37"/>
        <v>RGC Hansa</v>
      </c>
      <c r="J182" s="2" t="str" cm="1">
        <f t="array" ref="J182">TRIM(RIGHT(E182,LEN(E182)-LOOKUP(2,1/(MID(E182,ROW($1:$200),1)=" "),ROW($1:$200))))</f>
        <v>13:3</v>
      </c>
      <c r="K182" s="2">
        <f t="shared" si="38"/>
        <v>13</v>
      </c>
      <c r="L182" s="2">
        <f t="shared" si="39"/>
        <v>3</v>
      </c>
      <c r="M182" s="28">
        <f t="shared" si="30"/>
        <v>1</v>
      </c>
      <c r="N182" s="3" t="s">
        <v>6</v>
      </c>
      <c r="O182" s="3" t="s">
        <v>22</v>
      </c>
      <c r="P182" s="3" t="s">
        <v>10</v>
      </c>
      <c r="Q182" s="11">
        <f>IF(OR(O182="",P182=""),"",SUMIFS('1. Points System'!$E$3:$E$24,'1. Points System'!$C$3:$C$24,O182,'1. Points System'!$D$3:$D$24,P182))</f>
        <v>3</v>
      </c>
      <c r="R182" s="6">
        <f t="shared" si="31"/>
        <v>3</v>
      </c>
      <c r="S182" s="21">
        <f t="shared" si="32"/>
        <v>1.5</v>
      </c>
      <c r="T182" s="22"/>
      <c r="U182" s="45">
        <f t="shared" si="33"/>
        <v>1.51</v>
      </c>
    </row>
    <row r="183" spans="1:21" x14ac:dyDescent="0.25">
      <c r="A183" s="44" t="s">
        <v>46</v>
      </c>
      <c r="B183" s="16" t="s">
        <v>215</v>
      </c>
      <c r="C183" s="3" t="s">
        <v>360</v>
      </c>
      <c r="D183" s="3" t="s">
        <v>153</v>
      </c>
      <c r="E183" s="3" t="s">
        <v>248</v>
      </c>
      <c r="F183" s="29">
        <f t="shared" si="27"/>
        <v>3</v>
      </c>
      <c r="G183" s="28">
        <f t="shared" si="28"/>
        <v>8</v>
      </c>
      <c r="H183" s="27">
        <f t="shared" si="29"/>
        <v>-5</v>
      </c>
      <c r="I183" s="14" t="str">
        <f t="shared" si="37"/>
        <v>NGA Lions</v>
      </c>
      <c r="J183" s="2" t="str" cm="1">
        <f t="array" ref="J183">TRIM(RIGHT(E183,LEN(E183)-LOOKUP(2,1/(MID(E183,ROW($1:$200),1)=" "),ROW($1:$200))))</f>
        <v>8:3</v>
      </c>
      <c r="K183" s="2">
        <f t="shared" si="38"/>
        <v>8</v>
      </c>
      <c r="L183" s="2">
        <f t="shared" si="39"/>
        <v>3</v>
      </c>
      <c r="M183" s="28">
        <f t="shared" si="30"/>
        <v>1</v>
      </c>
      <c r="N183" s="3" t="s">
        <v>6</v>
      </c>
      <c r="O183" s="3" t="s">
        <v>22</v>
      </c>
      <c r="P183" s="3" t="s">
        <v>11</v>
      </c>
      <c r="Q183" s="11">
        <f>IF(OR(O183="",P183=""),"",SUMIFS('1. Points System'!$E$3:$E$24,'1. Points System'!$C$3:$C$24,O183,'1. Points System'!$D$3:$D$24,P183))</f>
        <v>0</v>
      </c>
      <c r="R183" s="6">
        <f t="shared" si="31"/>
        <v>0</v>
      </c>
      <c r="S183" s="25">
        <f t="shared" si="32"/>
        <v>0</v>
      </c>
      <c r="T183" s="22"/>
      <c r="U183" s="45">
        <f t="shared" si="33"/>
        <v>-5.0000000000000001E-3</v>
      </c>
    </row>
    <row r="184" spans="1:21" x14ac:dyDescent="0.25">
      <c r="A184" s="44" t="s">
        <v>46</v>
      </c>
      <c r="B184" s="16" t="s">
        <v>215</v>
      </c>
      <c r="C184" s="3" t="s">
        <v>260</v>
      </c>
      <c r="D184" s="3" t="s">
        <v>153</v>
      </c>
      <c r="E184" s="3" t="s">
        <v>248</v>
      </c>
      <c r="F184" s="29">
        <f t="shared" si="27"/>
        <v>8</v>
      </c>
      <c r="G184" s="28">
        <f t="shared" si="28"/>
        <v>3</v>
      </c>
      <c r="H184" s="27">
        <f t="shared" si="29"/>
        <v>5</v>
      </c>
      <c r="I184" s="14" t="str">
        <f t="shared" si="37"/>
        <v>NGA Lions</v>
      </c>
      <c r="J184" s="2" t="str" cm="1">
        <f t="array" ref="J184">TRIM(RIGHT(E184,LEN(E184)-LOOKUP(2,1/(MID(E184,ROW($1:$200),1)=" "),ROW($1:$200))))</f>
        <v>8:3</v>
      </c>
      <c r="K184" s="2">
        <f t="shared" si="38"/>
        <v>8</v>
      </c>
      <c r="L184" s="2">
        <f t="shared" si="39"/>
        <v>3</v>
      </c>
      <c r="M184" s="28">
        <f t="shared" si="30"/>
        <v>1</v>
      </c>
      <c r="N184" s="3" t="s">
        <v>6</v>
      </c>
      <c r="O184" s="3" t="s">
        <v>22</v>
      </c>
      <c r="P184" s="3" t="s">
        <v>10</v>
      </c>
      <c r="Q184" s="11">
        <f>IF(OR(O184="",P184=""),"",SUMIFS('1. Points System'!$E$3:$E$24,'1. Points System'!$C$3:$C$24,O184,'1. Points System'!$D$3:$D$24,P184))</f>
        <v>3</v>
      </c>
      <c r="R184" s="6">
        <f t="shared" si="31"/>
        <v>3</v>
      </c>
      <c r="S184" s="21">
        <f t="shared" si="32"/>
        <v>1.5</v>
      </c>
      <c r="T184" s="22"/>
      <c r="U184" s="45">
        <f t="shared" si="33"/>
        <v>1.5049999999999999</v>
      </c>
    </row>
    <row r="185" spans="1:21" x14ac:dyDescent="0.25">
      <c r="A185" s="44" t="s">
        <v>46</v>
      </c>
      <c r="B185" s="16" t="s">
        <v>215</v>
      </c>
      <c r="C185" s="3" t="s">
        <v>261</v>
      </c>
      <c r="D185" s="3" t="s">
        <v>154</v>
      </c>
      <c r="E185" s="3" t="s">
        <v>247</v>
      </c>
      <c r="F185" s="28">
        <f t="shared" si="27"/>
        <v>1</v>
      </c>
      <c r="G185" s="28">
        <f t="shared" si="28"/>
        <v>11</v>
      </c>
      <c r="H185" s="27">
        <f t="shared" si="29"/>
        <v>-10</v>
      </c>
      <c r="I185" s="14" t="str">
        <f t="shared" si="37"/>
        <v>GC Perun</v>
      </c>
      <c r="J185" s="2" t="str" cm="1">
        <f t="array" ref="J185">TRIM(RIGHT(E185,LEN(E185)-LOOKUP(2,1/(MID(E185,ROW($1:$200),1)=" "),ROW($1:$200))))</f>
        <v>1:11</v>
      </c>
      <c r="K185" s="2">
        <f t="shared" si="38"/>
        <v>1</v>
      </c>
      <c r="L185" s="2">
        <f t="shared" si="39"/>
        <v>11</v>
      </c>
      <c r="M185" s="28">
        <f t="shared" si="30"/>
        <v>1</v>
      </c>
      <c r="N185" s="3" t="s">
        <v>6</v>
      </c>
      <c r="O185" s="3" t="s">
        <v>22</v>
      </c>
      <c r="P185" s="3" t="s">
        <v>11</v>
      </c>
      <c r="Q185" s="11">
        <f>IF(OR(O185="",P185=""),"",SUMIFS('1. Points System'!$E$3:$E$24,'1. Points System'!$C$3:$C$24,O185,'1. Points System'!$D$3:$D$24,P185))</f>
        <v>0</v>
      </c>
      <c r="R185" s="6">
        <f t="shared" si="31"/>
        <v>0</v>
      </c>
      <c r="S185" s="21">
        <f t="shared" si="32"/>
        <v>0</v>
      </c>
      <c r="T185" s="8"/>
      <c r="U185" s="45">
        <f t="shared" si="33"/>
        <v>-0.01</v>
      </c>
    </row>
    <row r="186" spans="1:21" x14ac:dyDescent="0.25">
      <c r="A186" s="44" t="s">
        <v>46</v>
      </c>
      <c r="B186" s="16" t="s">
        <v>215</v>
      </c>
      <c r="C186" s="3" t="s">
        <v>362</v>
      </c>
      <c r="D186" s="3" t="s">
        <v>154</v>
      </c>
      <c r="E186" s="3" t="s">
        <v>247</v>
      </c>
      <c r="F186" s="29">
        <f t="shared" si="27"/>
        <v>11</v>
      </c>
      <c r="G186" s="28">
        <f t="shared" si="28"/>
        <v>1</v>
      </c>
      <c r="H186" s="27">
        <f t="shared" si="29"/>
        <v>10</v>
      </c>
      <c r="I186" s="14" t="str">
        <f t="shared" si="37"/>
        <v>GC Perun</v>
      </c>
      <c r="J186" s="2" t="str" cm="1">
        <f t="array" ref="J186">TRIM(RIGHT(E186,LEN(E186)-LOOKUP(2,1/(MID(E186,ROW($1:$200),1)=" "),ROW($1:$200))))</f>
        <v>1:11</v>
      </c>
      <c r="K186" s="2">
        <f t="shared" si="38"/>
        <v>1</v>
      </c>
      <c r="L186" s="2">
        <f t="shared" si="39"/>
        <v>11</v>
      </c>
      <c r="M186" s="28">
        <f t="shared" si="30"/>
        <v>1</v>
      </c>
      <c r="N186" s="3" t="s">
        <v>6</v>
      </c>
      <c r="O186" s="3" t="s">
        <v>22</v>
      </c>
      <c r="P186" s="3" t="s">
        <v>10</v>
      </c>
      <c r="Q186" s="11">
        <f>IF(OR(O186="",P186=""),"",SUMIFS('1. Points System'!$E$3:$E$24,'1. Points System'!$C$3:$C$24,O186,'1. Points System'!$D$3:$D$24,P186))</f>
        <v>3</v>
      </c>
      <c r="R186" s="6">
        <f t="shared" si="31"/>
        <v>3</v>
      </c>
      <c r="S186" s="21">
        <f t="shared" si="32"/>
        <v>1.5</v>
      </c>
      <c r="T186" s="22"/>
      <c r="U186" s="45">
        <f t="shared" si="33"/>
        <v>1.51</v>
      </c>
    </row>
    <row r="187" spans="1:21" x14ac:dyDescent="0.25">
      <c r="A187" s="44" t="s">
        <v>46</v>
      </c>
      <c r="B187" s="16" t="s">
        <v>215</v>
      </c>
      <c r="C187" s="3" t="s">
        <v>261</v>
      </c>
      <c r="D187" s="3" t="s">
        <v>155</v>
      </c>
      <c r="E187" s="3" t="s">
        <v>240</v>
      </c>
      <c r="F187" s="28">
        <f t="shared" si="27"/>
        <v>0</v>
      </c>
      <c r="G187" s="28">
        <f t="shared" si="28"/>
        <v>10</v>
      </c>
      <c r="H187" s="27">
        <f t="shared" si="29"/>
        <v>-10</v>
      </c>
      <c r="I187" s="14" t="str">
        <f t="shared" si="37"/>
        <v>RGC Hansa</v>
      </c>
      <c r="J187" s="2" t="str" cm="1">
        <f t="array" ref="J187">TRIM(RIGHT(E187,LEN(E187)-LOOKUP(2,1/(MID(E187,ROW($1:$200),1)=" "),ROW($1:$200))))</f>
        <v>10:0</v>
      </c>
      <c r="K187" s="2">
        <f t="shared" si="38"/>
        <v>10</v>
      </c>
      <c r="L187" s="2">
        <f t="shared" si="39"/>
        <v>0</v>
      </c>
      <c r="M187" s="28">
        <f t="shared" si="30"/>
        <v>1</v>
      </c>
      <c r="N187" s="3" t="s">
        <v>7</v>
      </c>
      <c r="O187" s="3" t="s">
        <v>50</v>
      </c>
      <c r="P187" s="3" t="s">
        <v>11</v>
      </c>
      <c r="Q187" s="11">
        <f>IF(OR(O187="",P187=""),"",SUMIFS('1. Points System'!$E$3:$E$24,'1. Points System'!$C$3:$C$24,O187,'1. Points System'!$D$3:$D$24,P187))</f>
        <v>0</v>
      </c>
      <c r="R187" s="6">
        <f t="shared" si="31"/>
        <v>0</v>
      </c>
      <c r="S187" s="21">
        <f t="shared" si="32"/>
        <v>0</v>
      </c>
      <c r="T187" s="8"/>
      <c r="U187" s="45">
        <f t="shared" si="33"/>
        <v>-0.01</v>
      </c>
    </row>
    <row r="188" spans="1:21" x14ac:dyDescent="0.25">
      <c r="A188" s="44" t="s">
        <v>46</v>
      </c>
      <c r="B188" s="16" t="s">
        <v>215</v>
      </c>
      <c r="C188" s="3" t="s">
        <v>356</v>
      </c>
      <c r="D188" s="3" t="s">
        <v>155</v>
      </c>
      <c r="E188" s="3" t="s">
        <v>240</v>
      </c>
      <c r="F188" s="29">
        <f t="shared" si="27"/>
        <v>10</v>
      </c>
      <c r="G188" s="28">
        <f t="shared" si="28"/>
        <v>0</v>
      </c>
      <c r="H188" s="27">
        <f t="shared" si="29"/>
        <v>10</v>
      </c>
      <c r="I188" s="14" t="str">
        <f t="shared" si="37"/>
        <v>RGC Hansa</v>
      </c>
      <c r="J188" s="2" t="str" cm="1">
        <f t="array" ref="J188">TRIM(RIGHT(E188,LEN(E188)-LOOKUP(2,1/(MID(E188,ROW($1:$200),1)=" "),ROW($1:$200))))</f>
        <v>10:0</v>
      </c>
      <c r="K188" s="2">
        <f t="shared" si="38"/>
        <v>10</v>
      </c>
      <c r="L188" s="2">
        <f t="shared" si="39"/>
        <v>0</v>
      </c>
      <c r="M188" s="28">
        <f t="shared" si="30"/>
        <v>1</v>
      </c>
      <c r="N188" s="3" t="s">
        <v>7</v>
      </c>
      <c r="O188" s="3" t="s">
        <v>50</v>
      </c>
      <c r="P188" s="3" t="s">
        <v>10</v>
      </c>
      <c r="Q188" s="11">
        <f>IF(OR(O188="",P188=""),"",SUMIFS('1. Points System'!$E$3:$E$24,'1. Points System'!$C$3:$C$24,O188,'1. Points System'!$D$3:$D$24,P188))</f>
        <v>4.5</v>
      </c>
      <c r="R188" s="6">
        <f t="shared" si="31"/>
        <v>4.5</v>
      </c>
      <c r="S188" s="21">
        <f t="shared" si="32"/>
        <v>2.25</v>
      </c>
      <c r="T188" s="22"/>
      <c r="U188" s="45">
        <f t="shared" si="33"/>
        <v>2.2599999999999998</v>
      </c>
    </row>
    <row r="189" spans="1:21" x14ac:dyDescent="0.25">
      <c r="A189" s="44" t="s">
        <v>46</v>
      </c>
      <c r="B189" s="16" t="s">
        <v>215</v>
      </c>
      <c r="C189" s="3" t="s">
        <v>358</v>
      </c>
      <c r="D189" s="3" t="s">
        <v>156</v>
      </c>
      <c r="E189" s="3" t="s">
        <v>241</v>
      </c>
      <c r="F189" s="28">
        <f t="shared" si="27"/>
        <v>5</v>
      </c>
      <c r="G189" s="28">
        <f t="shared" si="28"/>
        <v>10</v>
      </c>
      <c r="H189" s="27">
        <f t="shared" si="29"/>
        <v>-5</v>
      </c>
      <c r="I189" s="14" t="str">
        <f t="shared" si="37"/>
        <v>SSG Blista Marburg</v>
      </c>
      <c r="J189" s="2" t="str" cm="1">
        <f t="array" ref="J189">TRIM(RIGHT(E189,LEN(E189)-LOOKUP(2,1/(MID(E189,ROW($1:$200),1)=" "),ROW($1:$200))))</f>
        <v>10:5</v>
      </c>
      <c r="K189" s="2">
        <f t="shared" si="38"/>
        <v>10</v>
      </c>
      <c r="L189" s="2">
        <f t="shared" si="39"/>
        <v>5</v>
      </c>
      <c r="M189" s="28">
        <f t="shared" si="30"/>
        <v>1</v>
      </c>
      <c r="N189" s="3" t="s">
        <v>7</v>
      </c>
      <c r="O189" s="3" t="s">
        <v>50</v>
      </c>
      <c r="P189" s="3" t="s">
        <v>11</v>
      </c>
      <c r="Q189" s="11">
        <f>IF(OR(O189="",P189=""),"",SUMIFS('1. Points System'!$E$3:$E$24,'1. Points System'!$C$3:$C$24,O189,'1. Points System'!$D$3:$D$24,P189))</f>
        <v>0</v>
      </c>
      <c r="R189" s="6">
        <f t="shared" si="31"/>
        <v>0</v>
      </c>
      <c r="S189" s="21">
        <f t="shared" si="32"/>
        <v>0</v>
      </c>
      <c r="T189" s="22"/>
      <c r="U189" s="45">
        <f t="shared" si="33"/>
        <v>-5.0000000000000001E-3</v>
      </c>
    </row>
    <row r="190" spans="1:21" x14ac:dyDescent="0.25">
      <c r="A190" s="44" t="s">
        <v>46</v>
      </c>
      <c r="B190" s="16" t="s">
        <v>215</v>
      </c>
      <c r="C190" s="3" t="s">
        <v>362</v>
      </c>
      <c r="D190" s="3" t="s">
        <v>156</v>
      </c>
      <c r="E190" s="3" t="s">
        <v>241</v>
      </c>
      <c r="F190" s="29">
        <f t="shared" si="27"/>
        <v>10</v>
      </c>
      <c r="G190" s="28">
        <f t="shared" si="28"/>
        <v>5</v>
      </c>
      <c r="H190" s="27">
        <f t="shared" si="29"/>
        <v>5</v>
      </c>
      <c r="I190" s="14" t="str">
        <f t="shared" si="37"/>
        <v>SSG Blista Marburg</v>
      </c>
      <c r="J190" s="2" t="str" cm="1">
        <f t="array" ref="J190">TRIM(RIGHT(E190,LEN(E190)-LOOKUP(2,1/(MID(E190,ROW($1:$200),1)=" "),ROW($1:$200))))</f>
        <v>10:5</v>
      </c>
      <c r="K190" s="2">
        <f t="shared" si="38"/>
        <v>10</v>
      </c>
      <c r="L190" s="2">
        <f t="shared" si="39"/>
        <v>5</v>
      </c>
      <c r="M190" s="28">
        <f t="shared" si="30"/>
        <v>1</v>
      </c>
      <c r="N190" s="3" t="s">
        <v>7</v>
      </c>
      <c r="O190" s="3" t="s">
        <v>50</v>
      </c>
      <c r="P190" s="3" t="s">
        <v>10</v>
      </c>
      <c r="Q190" s="11">
        <f>IF(OR(O190="",P190=""),"",SUMIFS('1. Points System'!$E$3:$E$24,'1. Points System'!$C$3:$C$24,O190,'1. Points System'!$D$3:$D$24,P190))</f>
        <v>4.5</v>
      </c>
      <c r="R190" s="6">
        <f t="shared" si="31"/>
        <v>4.5</v>
      </c>
      <c r="S190" s="21">
        <f t="shared" si="32"/>
        <v>2.25</v>
      </c>
      <c r="T190" s="22"/>
      <c r="U190" s="45">
        <f t="shared" si="33"/>
        <v>2.2549999999999999</v>
      </c>
    </row>
    <row r="191" spans="1:21" x14ac:dyDescent="0.25">
      <c r="A191" s="44" t="s">
        <v>46</v>
      </c>
      <c r="B191" s="16" t="s">
        <v>215</v>
      </c>
      <c r="C191" s="3" t="s">
        <v>361</v>
      </c>
      <c r="D191" s="3" t="s">
        <v>157</v>
      </c>
      <c r="E191" s="3" t="s">
        <v>242</v>
      </c>
      <c r="F191" s="28">
        <f t="shared" si="27"/>
        <v>4</v>
      </c>
      <c r="G191" s="28">
        <f t="shared" si="28"/>
        <v>5</v>
      </c>
      <c r="H191" s="27">
        <f t="shared" si="29"/>
        <v>-1</v>
      </c>
      <c r="I191" s="14" t="str">
        <f t="shared" si="37"/>
        <v>NGA Lions</v>
      </c>
      <c r="J191" s="2" t="str" cm="1">
        <f t="array" ref="J191">TRIM(RIGHT(E191,LEN(E191)-LOOKUP(2,1/(MID(E191,ROW($1:$200),1)=" "),ROW($1:$200))))</f>
        <v>5:4</v>
      </c>
      <c r="K191" s="2">
        <f t="shared" si="38"/>
        <v>5</v>
      </c>
      <c r="L191" s="2">
        <f t="shared" si="39"/>
        <v>4</v>
      </c>
      <c r="M191" s="28">
        <f t="shared" si="30"/>
        <v>1</v>
      </c>
      <c r="N191" s="3" t="s">
        <v>7</v>
      </c>
      <c r="O191" s="3" t="s">
        <v>51</v>
      </c>
      <c r="P191" s="3" t="s">
        <v>11</v>
      </c>
      <c r="Q191" s="11">
        <f>IF(OR(O191="",P191=""),"",SUMIFS('1. Points System'!$E$3:$E$24,'1. Points System'!$C$3:$C$24,O191,'1. Points System'!$D$3:$D$24,P191))</f>
        <v>1.5</v>
      </c>
      <c r="R191" s="6">
        <f t="shared" si="31"/>
        <v>1.5</v>
      </c>
      <c r="S191" s="21">
        <f t="shared" si="32"/>
        <v>0.75</v>
      </c>
      <c r="T191" s="22"/>
      <c r="U191" s="45">
        <f t="shared" si="33"/>
        <v>0.749</v>
      </c>
    </row>
    <row r="192" spans="1:21" x14ac:dyDescent="0.25">
      <c r="A192" s="44" t="s">
        <v>46</v>
      </c>
      <c r="B192" s="17" t="s">
        <v>215</v>
      </c>
      <c r="C192" s="3" t="s">
        <v>260</v>
      </c>
      <c r="D192" s="4" t="s">
        <v>157</v>
      </c>
      <c r="E192" s="3" t="s">
        <v>242</v>
      </c>
      <c r="F192" s="29">
        <f t="shared" si="27"/>
        <v>5</v>
      </c>
      <c r="G192" s="28">
        <f t="shared" si="28"/>
        <v>4</v>
      </c>
      <c r="H192" s="27">
        <f t="shared" si="29"/>
        <v>1</v>
      </c>
      <c r="I192" s="14" t="str">
        <f t="shared" si="37"/>
        <v>NGA Lions</v>
      </c>
      <c r="J192" s="2" t="str" cm="1">
        <f t="array" ref="J192">TRIM(RIGHT(E192,LEN(E192)-LOOKUP(2,1/(MID(E192,ROW($1:$200),1)=" "),ROW($1:$200))))</f>
        <v>5:4</v>
      </c>
      <c r="K192" s="2">
        <f t="shared" si="38"/>
        <v>5</v>
      </c>
      <c r="L192" s="2">
        <f t="shared" si="39"/>
        <v>4</v>
      </c>
      <c r="M192" s="28">
        <f t="shared" si="30"/>
        <v>1</v>
      </c>
      <c r="N192" s="3" t="s">
        <v>7</v>
      </c>
      <c r="O192" s="3" t="s">
        <v>51</v>
      </c>
      <c r="P192" s="3" t="s">
        <v>10</v>
      </c>
      <c r="Q192" s="11">
        <f>IF(OR(O192="",P192=""),"",SUMIFS('1. Points System'!$E$3:$E$24,'1. Points System'!$C$3:$C$24,O192,'1. Points System'!$D$3:$D$24,P192))</f>
        <v>3</v>
      </c>
      <c r="R192" s="6">
        <f t="shared" si="31"/>
        <v>3</v>
      </c>
      <c r="S192" s="21">
        <f t="shared" si="32"/>
        <v>1.5</v>
      </c>
      <c r="T192" s="22"/>
      <c r="U192" s="45">
        <f t="shared" si="33"/>
        <v>1.5009999999999999</v>
      </c>
    </row>
    <row r="193" spans="1:21" x14ac:dyDescent="0.25">
      <c r="A193" s="44" t="s">
        <v>46</v>
      </c>
      <c r="B193" s="17" t="s">
        <v>215</v>
      </c>
      <c r="C193" s="3" t="s">
        <v>259</v>
      </c>
      <c r="D193" s="4" t="s">
        <v>158</v>
      </c>
      <c r="E193" s="3" t="s">
        <v>246</v>
      </c>
      <c r="F193" s="28">
        <f t="shared" si="27"/>
        <v>2</v>
      </c>
      <c r="G193" s="28">
        <f t="shared" si="28"/>
        <v>4</v>
      </c>
      <c r="H193" s="27">
        <f t="shared" si="29"/>
        <v>-2</v>
      </c>
      <c r="I193" s="14" t="str">
        <f t="shared" si="37"/>
        <v>Invasport Ukraine</v>
      </c>
      <c r="J193" s="2" t="str" cm="1">
        <f t="array" ref="J193">TRIM(RIGHT(E193,LEN(E193)-LOOKUP(2,1/(MID(E193,ROW($1:$200),1)=" "),ROW($1:$200))))</f>
        <v>2:4</v>
      </c>
      <c r="K193" s="2">
        <f t="shared" si="38"/>
        <v>2</v>
      </c>
      <c r="L193" s="2">
        <f t="shared" si="39"/>
        <v>4</v>
      </c>
      <c r="M193" s="28">
        <f t="shared" si="30"/>
        <v>1</v>
      </c>
      <c r="N193" s="3" t="s">
        <v>7</v>
      </c>
      <c r="O193" s="3" t="s">
        <v>50</v>
      </c>
      <c r="P193" s="3" t="s">
        <v>11</v>
      </c>
      <c r="Q193" s="11">
        <f>IF(OR(O193="",P193=""),"",SUMIFS('1. Points System'!$E$3:$E$24,'1. Points System'!$C$3:$C$24,O193,'1. Points System'!$D$3:$D$24,P193))</f>
        <v>0</v>
      </c>
      <c r="R193" s="6">
        <f t="shared" si="31"/>
        <v>0</v>
      </c>
      <c r="S193" s="25">
        <f t="shared" si="32"/>
        <v>0</v>
      </c>
      <c r="T193" s="22"/>
      <c r="U193" s="45">
        <f t="shared" si="33"/>
        <v>-2E-3</v>
      </c>
    </row>
    <row r="194" spans="1:21" x14ac:dyDescent="0.25">
      <c r="A194" s="44" t="s">
        <v>46</v>
      </c>
      <c r="B194" s="17" t="s">
        <v>215</v>
      </c>
      <c r="C194" s="3" t="s">
        <v>360</v>
      </c>
      <c r="D194" s="3" t="s">
        <v>158</v>
      </c>
      <c r="E194" s="3" t="s">
        <v>246</v>
      </c>
      <c r="F194" s="29">
        <f t="shared" si="27"/>
        <v>4</v>
      </c>
      <c r="G194" s="28">
        <f t="shared" si="28"/>
        <v>2</v>
      </c>
      <c r="H194" s="27">
        <f t="shared" si="29"/>
        <v>2</v>
      </c>
      <c r="I194" s="14" t="str">
        <f t="shared" si="37"/>
        <v>Invasport Ukraine</v>
      </c>
      <c r="J194" s="2" t="str" cm="1">
        <f t="array" ref="J194">TRIM(RIGHT(E194,LEN(E194)-LOOKUP(2,1/(MID(E194,ROW($1:$200),1)=" "),ROW($1:$200))))</f>
        <v>2:4</v>
      </c>
      <c r="K194" s="2">
        <f t="shared" si="38"/>
        <v>2</v>
      </c>
      <c r="L194" s="2">
        <f t="shared" si="39"/>
        <v>4</v>
      </c>
      <c r="M194" s="28">
        <f t="shared" si="30"/>
        <v>1</v>
      </c>
      <c r="N194" s="3" t="s">
        <v>7</v>
      </c>
      <c r="O194" s="3" t="s">
        <v>50</v>
      </c>
      <c r="P194" s="3" t="s">
        <v>10</v>
      </c>
      <c r="Q194" s="11">
        <f>IF(OR(O194="",P194=""),"",SUMIFS('1. Points System'!$E$3:$E$24,'1. Points System'!$C$3:$C$24,O194,'1. Points System'!$D$3:$D$24,P194))</f>
        <v>4.5</v>
      </c>
      <c r="R194" s="6">
        <f t="shared" si="31"/>
        <v>4.5</v>
      </c>
      <c r="S194" s="25">
        <f t="shared" si="32"/>
        <v>2.25</v>
      </c>
      <c r="T194" s="22"/>
      <c r="U194" s="45">
        <f t="shared" si="33"/>
        <v>2.2519999999999998</v>
      </c>
    </row>
    <row r="195" spans="1:21" x14ac:dyDescent="0.25">
      <c r="A195" s="44" t="s">
        <v>46</v>
      </c>
      <c r="B195" s="17" t="s">
        <v>215</v>
      </c>
      <c r="C195" s="3" t="s">
        <v>358</v>
      </c>
      <c r="D195" s="3" t="s">
        <v>159</v>
      </c>
      <c r="E195" s="3" t="s">
        <v>243</v>
      </c>
      <c r="F195" s="28">
        <f t="shared" ref="F195:F258" si="40">IF($I195="","",IF(TRIM(SUBSTITUTE($C195,CHAR(160)," "))=TRIM(SUBSTITUTE($I195,CHAR(160)," ")),$K195,$L195))</f>
        <v>14</v>
      </c>
      <c r="G195" s="28">
        <f t="shared" ref="G195:G258" si="41">IF($I195="","",IF(TRIM(SUBSTITUTE($C195,CHAR(160)," "))=TRIM(SUBSTITUTE($I195,CHAR(160)," ")),$L195,$K195))</f>
        <v>7</v>
      </c>
      <c r="H195" s="27">
        <f t="shared" ref="H195:H258" si="42">F195-G195</f>
        <v>7</v>
      </c>
      <c r="I195" s="14" t="str">
        <f t="shared" ref="I195:I226" si="43">TRIM(LEFT(E195,FIND(" – ",E195)-1))</f>
        <v>GC Perun</v>
      </c>
      <c r="J195" s="2" t="str" cm="1">
        <f t="array" ref="J195">TRIM(RIGHT(E195,LEN(E195)-LOOKUP(2,1/(MID(E195,ROW($1:$200),1)=" "),ROW($1:$200))))</f>
        <v>7:14</v>
      </c>
      <c r="K195" s="2">
        <f t="shared" ref="K195:K226" si="44">VALUE(LEFT(J195,FIND("-",SUBSTITUTE(J195,":","-"))-1))</f>
        <v>7</v>
      </c>
      <c r="L195" s="2">
        <f t="shared" ref="L195:L226" si="45">VALUE(RIGHT(SUBSTITUTE(J195,":","-"),LEN(SUBSTITUTE(J195,":","-"))-FIND("-",SUBSTITUTE(J195,":","-"))))</f>
        <v>14</v>
      </c>
      <c r="M195" s="28">
        <f t="shared" ref="M195:M258" si="46">IF(OR(O195="",ISNUMBER(IFERROR(SEARCH("special",O195),""))),0,1)</f>
        <v>1</v>
      </c>
      <c r="N195" s="3" t="s">
        <v>83</v>
      </c>
      <c r="O195" s="3" t="s">
        <v>20</v>
      </c>
      <c r="P195" s="3" t="s">
        <v>10</v>
      </c>
      <c r="Q195" s="11">
        <f>IF(OR(O195="",P195=""),"",SUMIFS('1. Points System'!$E$3:$E$24,'1. Points System'!$C$3:$C$24,O195,'1. Points System'!$D$3:$D$24,P195))</f>
        <v>3</v>
      </c>
      <c r="R195" s="6">
        <f t="shared" ref="R195:R210" si="47">Q195</f>
        <v>3</v>
      </c>
      <c r="S195" s="21">
        <f t="shared" ref="S195:S210" si="48">R195/2</f>
        <v>1.5</v>
      </c>
      <c r="T195" s="22"/>
      <c r="U195" s="45">
        <f t="shared" ref="U195:U258" si="49">S195+(H195/1000)</f>
        <v>1.5069999999999999</v>
      </c>
    </row>
    <row r="196" spans="1:21" x14ac:dyDescent="0.25">
      <c r="A196" s="44" t="s">
        <v>46</v>
      </c>
      <c r="B196" s="17" t="s">
        <v>215</v>
      </c>
      <c r="C196" s="3" t="s">
        <v>261</v>
      </c>
      <c r="D196" s="3" t="s">
        <v>159</v>
      </c>
      <c r="E196" s="3" t="s">
        <v>243</v>
      </c>
      <c r="F196" s="28">
        <f t="shared" si="40"/>
        <v>7</v>
      </c>
      <c r="G196" s="28">
        <f t="shared" si="41"/>
        <v>14</v>
      </c>
      <c r="H196" s="27">
        <f t="shared" si="42"/>
        <v>-7</v>
      </c>
      <c r="I196" s="14" t="str">
        <f t="shared" si="43"/>
        <v>GC Perun</v>
      </c>
      <c r="J196" s="2" t="str" cm="1">
        <f t="array" ref="J196">TRIM(RIGHT(E196,LEN(E196)-LOOKUP(2,1/(MID(E196,ROW($1:$200),1)=" "),ROW($1:$200))))</f>
        <v>7:14</v>
      </c>
      <c r="K196" s="2">
        <f t="shared" si="44"/>
        <v>7</v>
      </c>
      <c r="L196" s="2">
        <f t="shared" si="45"/>
        <v>14</v>
      </c>
      <c r="M196" s="28">
        <f t="shared" si="46"/>
        <v>1</v>
      </c>
      <c r="N196" s="3" t="s">
        <v>83</v>
      </c>
      <c r="O196" s="3" t="s">
        <v>20</v>
      </c>
      <c r="P196" s="3" t="s">
        <v>11</v>
      </c>
      <c r="Q196" s="11">
        <f>IF(OR(O196="",P196=""),"",SUMIFS('1. Points System'!$E$3:$E$24,'1. Points System'!$C$3:$C$24,O196,'1. Points System'!$D$3:$D$24,P196))</f>
        <v>0</v>
      </c>
      <c r="R196" s="6">
        <f t="shared" si="47"/>
        <v>0</v>
      </c>
      <c r="S196" s="21">
        <f t="shared" si="48"/>
        <v>0</v>
      </c>
      <c r="T196" s="8"/>
      <c r="U196" s="45">
        <f t="shared" si="49"/>
        <v>-7.0000000000000001E-3</v>
      </c>
    </row>
    <row r="197" spans="1:21" x14ac:dyDescent="0.25">
      <c r="A197" s="44" t="s">
        <v>46</v>
      </c>
      <c r="B197" s="17" t="s">
        <v>215</v>
      </c>
      <c r="C197" s="3" t="s">
        <v>356</v>
      </c>
      <c r="D197" s="3" t="s">
        <v>160</v>
      </c>
      <c r="E197" s="3" t="s">
        <v>244</v>
      </c>
      <c r="F197" s="29">
        <f t="shared" si="40"/>
        <v>13</v>
      </c>
      <c r="G197" s="28">
        <f t="shared" si="41"/>
        <v>5</v>
      </c>
      <c r="H197" s="27">
        <f t="shared" si="42"/>
        <v>8</v>
      </c>
      <c r="I197" s="14" t="str">
        <f t="shared" si="43"/>
        <v>RGC Hansa</v>
      </c>
      <c r="J197" s="2" t="str" cm="1">
        <f t="array" ref="J197">TRIM(RIGHT(E197,LEN(E197)-LOOKUP(2,1/(MID(E197,ROW($1:$200),1)=" "),ROW($1:$200))))</f>
        <v>13:5</v>
      </c>
      <c r="K197" s="2">
        <f t="shared" si="44"/>
        <v>13</v>
      </c>
      <c r="L197" s="2">
        <f t="shared" si="45"/>
        <v>5</v>
      </c>
      <c r="M197" s="28">
        <f t="shared" si="46"/>
        <v>1</v>
      </c>
      <c r="N197" s="3" t="s">
        <v>8</v>
      </c>
      <c r="O197" s="3" t="s">
        <v>50</v>
      </c>
      <c r="P197" s="3" t="s">
        <v>10</v>
      </c>
      <c r="Q197" s="11">
        <f>IF(OR(O197="",P197=""),"",SUMIFS('1. Points System'!$E$3:$E$24,'1. Points System'!$C$3:$C$24,O197,'1. Points System'!$D$3:$D$24,P197))</f>
        <v>4.5</v>
      </c>
      <c r="R197" s="6">
        <f t="shared" si="47"/>
        <v>4.5</v>
      </c>
      <c r="S197" s="21">
        <f t="shared" si="48"/>
        <v>2.25</v>
      </c>
      <c r="T197" s="22"/>
      <c r="U197" s="45">
        <f t="shared" si="49"/>
        <v>2.258</v>
      </c>
    </row>
    <row r="198" spans="1:21" x14ac:dyDescent="0.25">
      <c r="A198" s="44" t="s">
        <v>46</v>
      </c>
      <c r="B198" s="17" t="s">
        <v>215</v>
      </c>
      <c r="C198" s="3" t="s">
        <v>362</v>
      </c>
      <c r="D198" s="3" t="s">
        <v>160</v>
      </c>
      <c r="E198" s="3" t="s">
        <v>244</v>
      </c>
      <c r="F198" s="29">
        <f t="shared" si="40"/>
        <v>5</v>
      </c>
      <c r="G198" s="28">
        <f t="shared" si="41"/>
        <v>13</v>
      </c>
      <c r="H198" s="27">
        <f t="shared" si="42"/>
        <v>-8</v>
      </c>
      <c r="I198" s="14" t="str">
        <f t="shared" si="43"/>
        <v>RGC Hansa</v>
      </c>
      <c r="J198" s="2" t="str" cm="1">
        <f t="array" ref="J198">TRIM(RIGHT(E198,LEN(E198)-LOOKUP(2,1/(MID(E198,ROW($1:$200),1)=" "),ROW($1:$200))))</f>
        <v>13:5</v>
      </c>
      <c r="K198" s="2">
        <f t="shared" si="44"/>
        <v>13</v>
      </c>
      <c r="L198" s="2">
        <f t="shared" si="45"/>
        <v>5</v>
      </c>
      <c r="M198" s="28">
        <f t="shared" si="46"/>
        <v>1</v>
      </c>
      <c r="N198" s="3" t="s">
        <v>8</v>
      </c>
      <c r="O198" s="3" t="s">
        <v>50</v>
      </c>
      <c r="P198" s="3" t="s">
        <v>11</v>
      </c>
      <c r="Q198" s="11">
        <f>IF(OR(O198="",P198=""),"",SUMIFS('1. Points System'!$E$3:$E$24,'1. Points System'!$C$3:$C$24,O198,'1. Points System'!$D$3:$D$24,P198))</f>
        <v>0</v>
      </c>
      <c r="R198" s="6">
        <f t="shared" si="47"/>
        <v>0</v>
      </c>
      <c r="S198" s="21">
        <f t="shared" si="48"/>
        <v>0</v>
      </c>
      <c r="T198" s="22"/>
      <c r="U198" s="45">
        <f t="shared" si="49"/>
        <v>-8.0000000000000002E-3</v>
      </c>
    </row>
    <row r="199" spans="1:21" x14ac:dyDescent="0.25">
      <c r="A199" s="44" t="s">
        <v>46</v>
      </c>
      <c r="B199" s="17" t="s">
        <v>215</v>
      </c>
      <c r="C199" s="3" t="s">
        <v>361</v>
      </c>
      <c r="D199" s="3" t="s">
        <v>161</v>
      </c>
      <c r="E199" s="3" t="s">
        <v>245</v>
      </c>
      <c r="F199" s="28">
        <f t="shared" si="40"/>
        <v>9</v>
      </c>
      <c r="G199" s="28">
        <f t="shared" si="41"/>
        <v>11</v>
      </c>
      <c r="H199" s="27">
        <f t="shared" si="42"/>
        <v>-2</v>
      </c>
      <c r="I199" s="14" t="str">
        <f t="shared" si="43"/>
        <v>ASD Omero Bergamo</v>
      </c>
      <c r="J199" s="2" t="str" cm="1">
        <f t="array" ref="J199">TRIM(RIGHT(E199,LEN(E199)-LOOKUP(2,1/(MID(E199,ROW($1:$200),1)=" "),ROW($1:$200))))</f>
        <v>9:11</v>
      </c>
      <c r="K199" s="2">
        <f t="shared" si="44"/>
        <v>9</v>
      </c>
      <c r="L199" s="2">
        <f t="shared" si="45"/>
        <v>11</v>
      </c>
      <c r="M199" s="28">
        <f t="shared" si="46"/>
        <v>1</v>
      </c>
      <c r="N199" s="3" t="s">
        <v>83</v>
      </c>
      <c r="O199" s="3" t="s">
        <v>20</v>
      </c>
      <c r="P199" s="3" t="s">
        <v>11</v>
      </c>
      <c r="Q199" s="11">
        <f>IF(OR(O199="",P199=""),"",SUMIFS('1. Points System'!$E$3:$E$24,'1. Points System'!$C$3:$C$24,O199,'1. Points System'!$D$3:$D$24,P199))</f>
        <v>0</v>
      </c>
      <c r="R199" s="6">
        <f t="shared" si="47"/>
        <v>0</v>
      </c>
      <c r="S199" s="21">
        <f t="shared" si="48"/>
        <v>0</v>
      </c>
      <c r="T199" s="22"/>
      <c r="U199" s="45">
        <f t="shared" si="49"/>
        <v>-2E-3</v>
      </c>
    </row>
    <row r="200" spans="1:21" x14ac:dyDescent="0.25">
      <c r="A200" s="44" t="s">
        <v>46</v>
      </c>
      <c r="B200" s="17" t="s">
        <v>215</v>
      </c>
      <c r="C200" s="3" t="s">
        <v>259</v>
      </c>
      <c r="D200" s="3" t="s">
        <v>161</v>
      </c>
      <c r="E200" s="3" t="s">
        <v>245</v>
      </c>
      <c r="F200" s="28">
        <f t="shared" si="40"/>
        <v>11</v>
      </c>
      <c r="G200" s="28">
        <f t="shared" si="41"/>
        <v>9</v>
      </c>
      <c r="H200" s="27">
        <f t="shared" si="42"/>
        <v>2</v>
      </c>
      <c r="I200" s="14" t="str">
        <f t="shared" si="43"/>
        <v>ASD Omero Bergamo</v>
      </c>
      <c r="J200" s="2" t="str" cm="1">
        <f t="array" ref="J200">TRIM(RIGHT(E200,LEN(E200)-LOOKUP(2,1/(MID(E200,ROW($1:$200),1)=" "),ROW($1:$200))))</f>
        <v>9:11</v>
      </c>
      <c r="K200" s="2">
        <f t="shared" si="44"/>
        <v>9</v>
      </c>
      <c r="L200" s="2">
        <f t="shared" si="45"/>
        <v>11</v>
      </c>
      <c r="M200" s="28">
        <f t="shared" si="46"/>
        <v>1</v>
      </c>
      <c r="N200" s="3" t="s">
        <v>83</v>
      </c>
      <c r="O200" s="3" t="s">
        <v>20</v>
      </c>
      <c r="P200" s="3" t="s">
        <v>10</v>
      </c>
      <c r="Q200" s="11">
        <f>IF(OR(O200="",P200=""),"",SUMIFS('1. Points System'!$E$3:$E$24,'1. Points System'!$C$3:$C$24,O200,'1. Points System'!$D$3:$D$24,P200))</f>
        <v>3</v>
      </c>
      <c r="R200" s="6">
        <f t="shared" si="47"/>
        <v>3</v>
      </c>
      <c r="S200" s="25">
        <f t="shared" si="48"/>
        <v>1.5</v>
      </c>
      <c r="T200" s="22"/>
      <c r="U200" s="45">
        <f t="shared" si="49"/>
        <v>1.502</v>
      </c>
    </row>
    <row r="201" spans="1:21" x14ac:dyDescent="0.25">
      <c r="A201" s="44" t="s">
        <v>46</v>
      </c>
      <c r="B201" s="17" t="s">
        <v>215</v>
      </c>
      <c r="C201" s="3" t="s">
        <v>360</v>
      </c>
      <c r="D201" s="3" t="s">
        <v>162</v>
      </c>
      <c r="E201" s="3" t="s">
        <v>239</v>
      </c>
      <c r="F201" s="29">
        <f t="shared" si="40"/>
        <v>4</v>
      </c>
      <c r="G201" s="28">
        <f t="shared" si="41"/>
        <v>2</v>
      </c>
      <c r="H201" s="27">
        <f t="shared" si="42"/>
        <v>2</v>
      </c>
      <c r="I201" s="14" t="str">
        <f t="shared" si="43"/>
        <v>NGA Lions</v>
      </c>
      <c r="J201" s="2" t="str" cm="1">
        <f t="array" ref="J201">TRIM(RIGHT(E201,LEN(E201)-LOOKUP(2,1/(MID(E201,ROW($1:$200),1)=" "),ROW($1:$200))))</f>
        <v>2:4</v>
      </c>
      <c r="K201" s="2">
        <f t="shared" si="44"/>
        <v>2</v>
      </c>
      <c r="L201" s="2">
        <f t="shared" si="45"/>
        <v>4</v>
      </c>
      <c r="M201" s="28">
        <f t="shared" si="46"/>
        <v>1</v>
      </c>
      <c r="N201" s="3" t="s">
        <v>8</v>
      </c>
      <c r="O201" s="3" t="s">
        <v>50</v>
      </c>
      <c r="P201" s="3" t="s">
        <v>10</v>
      </c>
      <c r="Q201" s="11">
        <f>IF(OR(O201="",P201=""),"",SUMIFS('1. Points System'!$E$3:$E$24,'1. Points System'!$C$3:$C$24,O201,'1. Points System'!$D$3:$D$24,P201))</f>
        <v>4.5</v>
      </c>
      <c r="R201" s="6">
        <f t="shared" si="47"/>
        <v>4.5</v>
      </c>
      <c r="S201" s="25">
        <f t="shared" si="48"/>
        <v>2.25</v>
      </c>
      <c r="T201" s="22"/>
      <c r="U201" s="45">
        <f t="shared" si="49"/>
        <v>2.2519999999999998</v>
      </c>
    </row>
    <row r="202" spans="1:21" x14ac:dyDescent="0.25">
      <c r="A202" s="44" t="s">
        <v>46</v>
      </c>
      <c r="B202" s="17" t="s">
        <v>215</v>
      </c>
      <c r="C202" s="3" t="s">
        <v>260</v>
      </c>
      <c r="D202" s="3" t="s">
        <v>162</v>
      </c>
      <c r="E202" s="3" t="s">
        <v>239</v>
      </c>
      <c r="F202" s="29">
        <f t="shared" si="40"/>
        <v>2</v>
      </c>
      <c r="G202" s="28">
        <f t="shared" si="41"/>
        <v>4</v>
      </c>
      <c r="H202" s="27">
        <f t="shared" si="42"/>
        <v>-2</v>
      </c>
      <c r="I202" s="14" t="str">
        <f t="shared" si="43"/>
        <v>NGA Lions</v>
      </c>
      <c r="J202" s="2" t="str" cm="1">
        <f t="array" ref="J202">TRIM(RIGHT(E202,LEN(E202)-LOOKUP(2,1/(MID(E202,ROW($1:$200),1)=" "),ROW($1:$200))))</f>
        <v>2:4</v>
      </c>
      <c r="K202" s="2">
        <f t="shared" si="44"/>
        <v>2</v>
      </c>
      <c r="L202" s="2">
        <f t="shared" si="45"/>
        <v>4</v>
      </c>
      <c r="M202" s="28">
        <f t="shared" si="46"/>
        <v>1</v>
      </c>
      <c r="N202" s="3" t="s">
        <v>8</v>
      </c>
      <c r="O202" s="3" t="s">
        <v>50</v>
      </c>
      <c r="P202" s="3" t="s">
        <v>11</v>
      </c>
      <c r="Q202" s="11">
        <f>IF(OR(O202="",P202=""),"",SUMIFS('1. Points System'!$E$3:$E$24,'1. Points System'!$C$3:$C$24,O202,'1. Points System'!$D$3:$D$24,P202))</f>
        <v>0</v>
      </c>
      <c r="R202" s="6">
        <f t="shared" si="47"/>
        <v>0</v>
      </c>
      <c r="S202" s="21">
        <f t="shared" si="48"/>
        <v>0</v>
      </c>
      <c r="T202" s="22"/>
      <c r="U202" s="45">
        <f t="shared" si="49"/>
        <v>-2E-3</v>
      </c>
    </row>
    <row r="203" spans="1:21" x14ac:dyDescent="0.25">
      <c r="A203" s="44" t="s">
        <v>46</v>
      </c>
      <c r="B203" s="17" t="s">
        <v>215</v>
      </c>
      <c r="C203" s="3" t="s">
        <v>361</v>
      </c>
      <c r="D203" s="3" t="s">
        <v>163</v>
      </c>
      <c r="E203" s="3" t="s">
        <v>238</v>
      </c>
      <c r="F203" s="28">
        <f t="shared" si="40"/>
        <v>13</v>
      </c>
      <c r="G203" s="28">
        <f t="shared" si="41"/>
        <v>3</v>
      </c>
      <c r="H203" s="27">
        <f t="shared" si="42"/>
        <v>10</v>
      </c>
      <c r="I203" s="14" t="str">
        <f t="shared" si="43"/>
        <v>GC Perun</v>
      </c>
      <c r="J203" s="2" t="str" cm="1">
        <f t="array" ref="J203">TRIM(RIGHT(E203,LEN(E203)-LOOKUP(2,1/(MID(E203,ROW($1:$200),1)=" "),ROW($1:$200))))</f>
        <v>3:13</v>
      </c>
      <c r="K203" s="2">
        <f t="shared" si="44"/>
        <v>3</v>
      </c>
      <c r="L203" s="2">
        <f t="shared" si="45"/>
        <v>13</v>
      </c>
      <c r="M203" s="28">
        <f t="shared" si="46"/>
        <v>1</v>
      </c>
      <c r="N203" s="3" t="s">
        <v>83</v>
      </c>
      <c r="O203" s="3" t="s">
        <v>20</v>
      </c>
      <c r="P203" s="3" t="s">
        <v>10</v>
      </c>
      <c r="Q203" s="11">
        <f>IF(OR(O203="",P203=""),"",SUMIFS('1. Points System'!$E$3:$E$24,'1. Points System'!$C$3:$C$24,O203,'1. Points System'!$D$3:$D$24,P203))</f>
        <v>3</v>
      </c>
      <c r="R203" s="6">
        <f t="shared" si="47"/>
        <v>3</v>
      </c>
      <c r="S203" s="21">
        <f t="shared" si="48"/>
        <v>1.5</v>
      </c>
      <c r="T203" s="22"/>
      <c r="U203" s="45">
        <f t="shared" si="49"/>
        <v>1.51</v>
      </c>
    </row>
    <row r="204" spans="1:21" x14ac:dyDescent="0.25">
      <c r="A204" s="44" t="s">
        <v>46</v>
      </c>
      <c r="B204" s="17" t="s">
        <v>215</v>
      </c>
      <c r="C204" s="3" t="s">
        <v>261</v>
      </c>
      <c r="D204" s="4" t="s">
        <v>163</v>
      </c>
      <c r="E204" s="3" t="s">
        <v>238</v>
      </c>
      <c r="F204" s="27">
        <f t="shared" si="40"/>
        <v>3</v>
      </c>
      <c r="G204" s="27">
        <f t="shared" si="41"/>
        <v>13</v>
      </c>
      <c r="H204" s="27">
        <f t="shared" si="42"/>
        <v>-10</v>
      </c>
      <c r="I204" s="14" t="str">
        <f t="shared" si="43"/>
        <v>GC Perun</v>
      </c>
      <c r="J204" s="2" t="str" cm="1">
        <f t="array" ref="J204">TRIM(RIGHT(E204,LEN(E204)-LOOKUP(2,1/(MID(E204,ROW($1:$200),1)=" "),ROW($1:$200))))</f>
        <v>3:13</v>
      </c>
      <c r="K204" s="2">
        <f t="shared" si="44"/>
        <v>3</v>
      </c>
      <c r="L204" s="2">
        <f t="shared" si="45"/>
        <v>13</v>
      </c>
      <c r="M204" s="27">
        <f t="shared" si="46"/>
        <v>1</v>
      </c>
      <c r="N204" s="4" t="s">
        <v>83</v>
      </c>
      <c r="O204" s="3" t="s">
        <v>20</v>
      </c>
      <c r="P204" s="3" t="s">
        <v>11</v>
      </c>
      <c r="Q204" s="11">
        <f>IF(OR(O204="",P204=""),"",SUMIFS('1. Points System'!$E$3:$E$24,'1. Points System'!$C$3:$C$24,O204,'1. Points System'!$D$3:$D$24,P204))</f>
        <v>0</v>
      </c>
      <c r="R204" s="6">
        <f t="shared" si="47"/>
        <v>0</v>
      </c>
      <c r="S204" s="21">
        <f t="shared" si="48"/>
        <v>0</v>
      </c>
      <c r="T204" s="8"/>
      <c r="U204" s="45">
        <f t="shared" si="49"/>
        <v>-0.01</v>
      </c>
    </row>
    <row r="205" spans="1:21" x14ac:dyDescent="0.25">
      <c r="A205" s="44" t="s">
        <v>46</v>
      </c>
      <c r="B205" s="17" t="s">
        <v>215</v>
      </c>
      <c r="C205" s="3" t="s">
        <v>358</v>
      </c>
      <c r="D205" s="3" t="s">
        <v>164</v>
      </c>
      <c r="E205" s="3" t="s">
        <v>237</v>
      </c>
      <c r="F205" s="28">
        <f t="shared" si="40"/>
        <v>3</v>
      </c>
      <c r="G205" s="28">
        <f t="shared" si="41"/>
        <v>2</v>
      </c>
      <c r="H205" s="27">
        <f t="shared" si="42"/>
        <v>1</v>
      </c>
      <c r="I205" s="14" t="str">
        <f t="shared" si="43"/>
        <v>FSBU Gothenburg</v>
      </c>
      <c r="J205" s="2" t="str" cm="1">
        <f t="array" ref="J205">TRIM(RIGHT(E205,LEN(E205)-LOOKUP(2,1/(MID(E205,ROW($1:$200),1)=" "),ROW($1:$200))))</f>
        <v>3:2</v>
      </c>
      <c r="K205" s="2">
        <f t="shared" si="44"/>
        <v>3</v>
      </c>
      <c r="L205" s="2">
        <f t="shared" si="45"/>
        <v>2</v>
      </c>
      <c r="M205" s="28">
        <f t="shared" si="46"/>
        <v>1</v>
      </c>
      <c r="N205" s="3" t="s">
        <v>83</v>
      </c>
      <c r="O205" s="3" t="s">
        <v>20</v>
      </c>
      <c r="P205" s="3" t="s">
        <v>10</v>
      </c>
      <c r="Q205" s="11">
        <f>IF(OR(O205="",P205=""),"",SUMIFS('1. Points System'!$E$3:$E$24,'1. Points System'!$C$3:$C$24,O205,'1. Points System'!$D$3:$D$24,P205))</f>
        <v>3</v>
      </c>
      <c r="R205" s="6">
        <f t="shared" si="47"/>
        <v>3</v>
      </c>
      <c r="S205" s="21">
        <f t="shared" si="48"/>
        <v>1.5</v>
      </c>
      <c r="T205" s="22"/>
      <c r="U205" s="45">
        <f t="shared" si="49"/>
        <v>1.5009999999999999</v>
      </c>
    </row>
    <row r="206" spans="1:21" x14ac:dyDescent="0.25">
      <c r="A206" s="44" t="s">
        <v>46</v>
      </c>
      <c r="B206" s="17" t="s">
        <v>215</v>
      </c>
      <c r="C206" s="3" t="s">
        <v>259</v>
      </c>
      <c r="D206" s="3" t="s">
        <v>164</v>
      </c>
      <c r="E206" s="3" t="s">
        <v>237</v>
      </c>
      <c r="F206" s="28">
        <f t="shared" si="40"/>
        <v>2</v>
      </c>
      <c r="G206" s="28">
        <f t="shared" si="41"/>
        <v>3</v>
      </c>
      <c r="H206" s="27">
        <f t="shared" si="42"/>
        <v>-1</v>
      </c>
      <c r="I206" s="14" t="str">
        <f t="shared" si="43"/>
        <v>FSBU Gothenburg</v>
      </c>
      <c r="J206" s="2" t="str" cm="1">
        <f t="array" ref="J206">TRIM(RIGHT(E206,LEN(E206)-LOOKUP(2,1/(MID(E206,ROW($1:$200),1)=" "),ROW($1:$200))))</f>
        <v>3:2</v>
      </c>
      <c r="K206" s="2">
        <f t="shared" si="44"/>
        <v>3</v>
      </c>
      <c r="L206" s="2">
        <f t="shared" si="45"/>
        <v>2</v>
      </c>
      <c r="M206" s="28">
        <f t="shared" si="46"/>
        <v>1</v>
      </c>
      <c r="N206" s="3" t="s">
        <v>83</v>
      </c>
      <c r="O206" s="3" t="s">
        <v>20</v>
      </c>
      <c r="P206" s="3" t="s">
        <v>11</v>
      </c>
      <c r="Q206" s="11">
        <f>IF(OR(O206="",P206=""),"",SUMIFS('1. Points System'!$E$3:$E$24,'1. Points System'!$C$3:$C$24,O206,'1. Points System'!$D$3:$D$24,P206))</f>
        <v>0</v>
      </c>
      <c r="R206" s="6">
        <f t="shared" si="47"/>
        <v>0</v>
      </c>
      <c r="S206" s="25">
        <f t="shared" si="48"/>
        <v>0</v>
      </c>
      <c r="T206" s="22"/>
      <c r="U206" s="45">
        <f t="shared" si="49"/>
        <v>-1E-3</v>
      </c>
    </row>
    <row r="207" spans="1:21" x14ac:dyDescent="0.25">
      <c r="A207" s="44" t="s">
        <v>46</v>
      </c>
      <c r="B207" s="17" t="s">
        <v>215</v>
      </c>
      <c r="C207" s="3" t="s">
        <v>260</v>
      </c>
      <c r="D207" s="3" t="s">
        <v>165</v>
      </c>
      <c r="E207" s="3" t="s">
        <v>236</v>
      </c>
      <c r="F207" s="29">
        <f t="shared" si="40"/>
        <v>15</v>
      </c>
      <c r="G207" s="28">
        <f t="shared" si="41"/>
        <v>5</v>
      </c>
      <c r="H207" s="27">
        <f t="shared" si="42"/>
        <v>10</v>
      </c>
      <c r="I207" s="14" t="str">
        <f t="shared" si="43"/>
        <v>SSG Blista Marburg</v>
      </c>
      <c r="J207" s="2" t="str" cm="1">
        <f t="array" ref="J207">TRIM(RIGHT(E207,LEN(E207)-LOOKUP(2,1/(MID(E207,ROW($1:$200),1)=" "),ROW($1:$200))))</f>
        <v>5:15</v>
      </c>
      <c r="K207" s="2">
        <f t="shared" si="44"/>
        <v>5</v>
      </c>
      <c r="L207" s="2">
        <f t="shared" si="45"/>
        <v>15</v>
      </c>
      <c r="M207" s="28">
        <f t="shared" si="46"/>
        <v>1</v>
      </c>
      <c r="N207" s="3" t="s">
        <v>9</v>
      </c>
      <c r="O207" s="3" t="s">
        <v>50</v>
      </c>
      <c r="P207" s="3" t="s">
        <v>10</v>
      </c>
      <c r="Q207" s="11">
        <f>IF(OR(O207="",P207=""),"",SUMIFS('1. Points System'!$E$3:$E$24,'1. Points System'!$C$3:$C$24,O207,'1. Points System'!$D$3:$D$24,P207))</f>
        <v>4.5</v>
      </c>
      <c r="R207" s="6">
        <f t="shared" si="47"/>
        <v>4.5</v>
      </c>
      <c r="S207" s="21">
        <f t="shared" si="48"/>
        <v>2.25</v>
      </c>
      <c r="T207" s="22"/>
      <c r="U207" s="45">
        <f t="shared" si="49"/>
        <v>2.2599999999999998</v>
      </c>
    </row>
    <row r="208" spans="1:21" x14ac:dyDescent="0.25">
      <c r="A208" s="44" t="s">
        <v>46</v>
      </c>
      <c r="B208" s="17" t="s">
        <v>215</v>
      </c>
      <c r="C208" s="3" t="s">
        <v>362</v>
      </c>
      <c r="D208" s="3" t="s">
        <v>165</v>
      </c>
      <c r="E208" s="3" t="s">
        <v>236</v>
      </c>
      <c r="F208" s="29">
        <f t="shared" si="40"/>
        <v>5</v>
      </c>
      <c r="G208" s="28">
        <f t="shared" si="41"/>
        <v>15</v>
      </c>
      <c r="H208" s="27">
        <f t="shared" si="42"/>
        <v>-10</v>
      </c>
      <c r="I208" s="14" t="str">
        <f t="shared" si="43"/>
        <v>SSG Blista Marburg</v>
      </c>
      <c r="J208" s="2" t="str" cm="1">
        <f t="array" ref="J208">TRIM(RIGHT(E208,LEN(E208)-LOOKUP(2,1/(MID(E208,ROW($1:$200),1)=" "),ROW($1:$200))))</f>
        <v>5:15</v>
      </c>
      <c r="K208" s="2">
        <f t="shared" si="44"/>
        <v>5</v>
      </c>
      <c r="L208" s="2">
        <f t="shared" si="45"/>
        <v>15</v>
      </c>
      <c r="M208" s="28">
        <f t="shared" si="46"/>
        <v>1</v>
      </c>
      <c r="N208" s="3" t="s">
        <v>9</v>
      </c>
      <c r="O208" s="3" t="s">
        <v>50</v>
      </c>
      <c r="P208" s="3" t="s">
        <v>11</v>
      </c>
      <c r="Q208" s="11">
        <f>IF(OR(O208="",P208=""),"",SUMIFS('1. Points System'!$E$3:$E$24,'1. Points System'!$C$3:$C$24,O208,'1. Points System'!$D$3:$D$24,P208))</f>
        <v>0</v>
      </c>
      <c r="R208" s="6">
        <f t="shared" si="47"/>
        <v>0</v>
      </c>
      <c r="S208" s="21">
        <f t="shared" si="48"/>
        <v>0</v>
      </c>
      <c r="T208" s="22"/>
      <c r="U208" s="45">
        <f t="shared" si="49"/>
        <v>-0.01</v>
      </c>
    </row>
    <row r="209" spans="1:21" x14ac:dyDescent="0.25">
      <c r="A209" s="44" t="s">
        <v>46</v>
      </c>
      <c r="B209" s="17" t="s">
        <v>215</v>
      </c>
      <c r="C209" s="3" t="s">
        <v>360</v>
      </c>
      <c r="D209" s="3" t="s">
        <v>166</v>
      </c>
      <c r="E209" s="3" t="s">
        <v>235</v>
      </c>
      <c r="F209" s="29">
        <f t="shared" si="40"/>
        <v>4</v>
      </c>
      <c r="G209" s="28">
        <f t="shared" si="41"/>
        <v>5</v>
      </c>
      <c r="H209" s="27">
        <f t="shared" si="42"/>
        <v>-1</v>
      </c>
      <c r="I209" s="14" t="str">
        <f t="shared" si="43"/>
        <v>RGC Hansa</v>
      </c>
      <c r="J209" s="2" t="str" cm="1">
        <f t="array" ref="J209">TRIM(RIGHT(E209,LEN(E209)-LOOKUP(2,1/(MID(E209,ROW($1:$200),1)=" "),ROW($1:$200))))</f>
        <v>5:4</v>
      </c>
      <c r="K209" s="2">
        <f t="shared" si="44"/>
        <v>5</v>
      </c>
      <c r="L209" s="2">
        <f t="shared" si="45"/>
        <v>4</v>
      </c>
      <c r="M209" s="28">
        <f t="shared" si="46"/>
        <v>1</v>
      </c>
      <c r="N209" s="3" t="s">
        <v>9</v>
      </c>
      <c r="O209" s="3" t="s">
        <v>51</v>
      </c>
      <c r="P209" s="3" t="s">
        <v>11</v>
      </c>
      <c r="Q209" s="11">
        <f>IF(OR(O209="",P209=""),"",SUMIFS('1. Points System'!$E$3:$E$24,'1. Points System'!$C$3:$C$24,O209,'1. Points System'!$D$3:$D$24,P209))</f>
        <v>1.5</v>
      </c>
      <c r="R209" s="6">
        <f t="shared" si="47"/>
        <v>1.5</v>
      </c>
      <c r="S209" s="25">
        <f t="shared" si="48"/>
        <v>0.75</v>
      </c>
      <c r="T209" s="22"/>
      <c r="U209" s="45">
        <f t="shared" si="49"/>
        <v>0.749</v>
      </c>
    </row>
    <row r="210" spans="1:21" x14ac:dyDescent="0.25">
      <c r="A210" s="44" t="s">
        <v>46</v>
      </c>
      <c r="B210" s="17" t="s">
        <v>215</v>
      </c>
      <c r="C210" s="3" t="s">
        <v>356</v>
      </c>
      <c r="D210" s="3" t="s">
        <v>166</v>
      </c>
      <c r="E210" s="3" t="s">
        <v>235</v>
      </c>
      <c r="F210" s="29">
        <f t="shared" si="40"/>
        <v>5</v>
      </c>
      <c r="G210" s="28">
        <f t="shared" si="41"/>
        <v>4</v>
      </c>
      <c r="H210" s="27">
        <f t="shared" si="42"/>
        <v>1</v>
      </c>
      <c r="I210" s="14" t="str">
        <f t="shared" si="43"/>
        <v>RGC Hansa</v>
      </c>
      <c r="J210" s="2" t="str" cm="1">
        <f t="array" ref="J210">TRIM(RIGHT(E210,LEN(E210)-LOOKUP(2,1/(MID(E210,ROW($1:$200),1)=" "),ROW($1:$200))))</f>
        <v>5:4</v>
      </c>
      <c r="K210" s="2">
        <f t="shared" si="44"/>
        <v>5</v>
      </c>
      <c r="L210" s="2">
        <f t="shared" si="45"/>
        <v>4</v>
      </c>
      <c r="M210" s="28">
        <f t="shared" si="46"/>
        <v>1</v>
      </c>
      <c r="N210" s="3" t="s">
        <v>9</v>
      </c>
      <c r="O210" s="3" t="s">
        <v>51</v>
      </c>
      <c r="P210" s="3" t="s">
        <v>10</v>
      </c>
      <c r="Q210" s="11">
        <f>IF(OR(O210="",P210=""),"",SUMIFS('1. Points System'!$E$3:$E$24,'1. Points System'!$C$3:$C$24,O210,'1. Points System'!$D$3:$D$24,P210))</f>
        <v>3</v>
      </c>
      <c r="R210" s="6">
        <f t="shared" si="47"/>
        <v>3</v>
      </c>
      <c r="S210" s="21">
        <f t="shared" si="48"/>
        <v>1.5</v>
      </c>
      <c r="T210" s="22"/>
      <c r="U210" s="45">
        <f t="shared" si="49"/>
        <v>1.5009999999999999</v>
      </c>
    </row>
    <row r="211" spans="1:21" x14ac:dyDescent="0.25">
      <c r="A211" s="44" t="s">
        <v>47</v>
      </c>
      <c r="B211" s="17" t="s">
        <v>212</v>
      </c>
      <c r="C211" s="3" t="s">
        <v>360</v>
      </c>
      <c r="D211" s="3" t="s">
        <v>95</v>
      </c>
      <c r="E211" s="3" t="s">
        <v>269</v>
      </c>
      <c r="F211" s="29">
        <f t="shared" si="40"/>
        <v>0</v>
      </c>
      <c r="G211" s="28">
        <f t="shared" si="41"/>
        <v>10</v>
      </c>
      <c r="H211" s="27">
        <f t="shared" si="42"/>
        <v>-10</v>
      </c>
      <c r="I211" s="14" t="str">
        <f t="shared" si="43"/>
        <v>Näpäjä</v>
      </c>
      <c r="J211" s="2" t="str" cm="1">
        <f t="array" ref="J211">TRIM(RIGHT(E211,LEN(E211)-LOOKUP(2,1/(MID(E211,ROW($1:$200),1)=" "),ROW($1:$200))))</f>
        <v>0-10</v>
      </c>
      <c r="K211" s="2">
        <f t="shared" si="44"/>
        <v>0</v>
      </c>
      <c r="L211" s="2">
        <f t="shared" si="45"/>
        <v>10</v>
      </c>
      <c r="M211" s="28">
        <f t="shared" si="46"/>
        <v>1</v>
      </c>
      <c r="N211" s="3" t="s">
        <v>6</v>
      </c>
      <c r="O211" s="3" t="s">
        <v>22</v>
      </c>
      <c r="P211" s="3" t="s">
        <v>11</v>
      </c>
      <c r="Q211" s="11">
        <f>IF(OR(O211="",P211=""),"",SUMIFS('1. Points System'!$E$3:$E$24,'1. Points System'!$C$3:$C$24,O211,'1. Points System'!$D$3:$D$24,P211))</f>
        <v>0</v>
      </c>
      <c r="R211" s="22"/>
      <c r="S211" s="6">
        <f t="shared" ref="S211:S242" si="50">Q211</f>
        <v>0</v>
      </c>
      <c r="T211" s="21">
        <f t="shared" ref="T211:T242" si="51">S211/2</f>
        <v>0</v>
      </c>
      <c r="U211" s="45">
        <f t="shared" si="49"/>
        <v>-0.01</v>
      </c>
    </row>
    <row r="212" spans="1:21" x14ac:dyDescent="0.25">
      <c r="A212" s="44" t="s">
        <v>47</v>
      </c>
      <c r="B212" s="17" t="s">
        <v>212</v>
      </c>
      <c r="C212" s="3" t="s">
        <v>285</v>
      </c>
      <c r="D212" s="3" t="s">
        <v>95</v>
      </c>
      <c r="E212" s="3" t="s">
        <v>269</v>
      </c>
      <c r="F212" s="29">
        <f t="shared" si="40"/>
        <v>10</v>
      </c>
      <c r="G212" s="28">
        <f t="shared" si="41"/>
        <v>0</v>
      </c>
      <c r="H212" s="27">
        <f t="shared" si="42"/>
        <v>10</v>
      </c>
      <c r="I212" s="14" t="str">
        <f t="shared" si="43"/>
        <v>Näpäjä</v>
      </c>
      <c r="J212" s="2" t="str" cm="1">
        <f t="array" ref="J212">TRIM(RIGHT(E212,LEN(E212)-LOOKUP(2,1/(MID(E212,ROW($1:$200),1)=" "),ROW($1:$200))))</f>
        <v>0-10</v>
      </c>
      <c r="K212" s="2">
        <f t="shared" si="44"/>
        <v>0</v>
      </c>
      <c r="L212" s="2">
        <f t="shared" si="45"/>
        <v>10</v>
      </c>
      <c r="M212" s="28">
        <f t="shared" si="46"/>
        <v>1</v>
      </c>
      <c r="N212" s="3" t="s">
        <v>6</v>
      </c>
      <c r="O212" s="3" t="s">
        <v>22</v>
      </c>
      <c r="P212" s="3" t="s">
        <v>10</v>
      </c>
      <c r="Q212" s="11">
        <f>IF(OR(O212="",P212=""),"",SUMIFS('1. Points System'!$E$3:$E$24,'1. Points System'!$C$3:$C$24,O212,'1. Points System'!$D$3:$D$24,P212))</f>
        <v>3</v>
      </c>
      <c r="R212" s="22"/>
      <c r="S212" s="6">
        <f t="shared" si="50"/>
        <v>3</v>
      </c>
      <c r="T212" s="21">
        <f t="shared" si="51"/>
        <v>1.5</v>
      </c>
      <c r="U212" s="45">
        <f t="shared" si="49"/>
        <v>3.01</v>
      </c>
    </row>
    <row r="213" spans="1:21" x14ac:dyDescent="0.25">
      <c r="A213" s="44" t="s">
        <v>47</v>
      </c>
      <c r="B213" s="17" t="s">
        <v>212</v>
      </c>
      <c r="C213" s="3" t="s">
        <v>40</v>
      </c>
      <c r="D213" s="3" t="s">
        <v>96</v>
      </c>
      <c r="E213" s="3" t="s">
        <v>413</v>
      </c>
      <c r="F213" s="28">
        <f t="shared" si="40"/>
        <v>7</v>
      </c>
      <c r="G213" s="28">
        <f t="shared" si="41"/>
        <v>14</v>
      </c>
      <c r="H213" s="27">
        <f t="shared" si="42"/>
        <v>-7</v>
      </c>
      <c r="I213" s="14" t="str">
        <f t="shared" si="43"/>
        <v>Ha. Vi. 2 Bruxelles</v>
      </c>
      <c r="J213" s="2" t="str" cm="1">
        <f t="array" ref="J213">TRIM(RIGHT(E213,LEN(E213)-LOOKUP(2,1/(MID(E213,ROW($1:$200),1)=" "),ROW($1:$200))))</f>
        <v>7-14</v>
      </c>
      <c r="K213" s="2">
        <f t="shared" si="44"/>
        <v>7</v>
      </c>
      <c r="L213" s="2">
        <f t="shared" si="45"/>
        <v>14</v>
      </c>
      <c r="M213" s="28">
        <f t="shared" si="46"/>
        <v>1</v>
      </c>
      <c r="N213" s="3" t="s">
        <v>6</v>
      </c>
      <c r="O213" s="3" t="s">
        <v>22</v>
      </c>
      <c r="P213" s="3" t="s">
        <v>11</v>
      </c>
      <c r="Q213" s="11">
        <f>IF(OR(O213="",P213=""),"",SUMIFS('1. Points System'!$E$3:$E$24,'1. Points System'!$C$3:$C$24,O213,'1. Points System'!$D$3:$D$24,P213))</f>
        <v>0</v>
      </c>
      <c r="R213" s="22"/>
      <c r="S213" s="6">
        <f t="shared" si="50"/>
        <v>0</v>
      </c>
      <c r="T213" s="21">
        <f t="shared" si="51"/>
        <v>0</v>
      </c>
      <c r="U213" s="45">
        <f t="shared" si="49"/>
        <v>-7.0000000000000001E-3</v>
      </c>
    </row>
    <row r="214" spans="1:21" x14ac:dyDescent="0.25">
      <c r="A214" s="44" t="s">
        <v>47</v>
      </c>
      <c r="B214" s="17" t="s">
        <v>212</v>
      </c>
      <c r="C214" s="3" t="s">
        <v>356</v>
      </c>
      <c r="D214" s="3" t="s">
        <v>96</v>
      </c>
      <c r="E214" s="3" t="s">
        <v>413</v>
      </c>
      <c r="F214" s="29">
        <f t="shared" si="40"/>
        <v>14</v>
      </c>
      <c r="G214" s="28">
        <f t="shared" si="41"/>
        <v>7</v>
      </c>
      <c r="H214" s="27">
        <f t="shared" si="42"/>
        <v>7</v>
      </c>
      <c r="I214" s="14" t="str">
        <f t="shared" si="43"/>
        <v>Ha. Vi. 2 Bruxelles</v>
      </c>
      <c r="J214" s="2" t="str" cm="1">
        <f t="array" ref="J214">TRIM(RIGHT(E214,LEN(E214)-LOOKUP(2,1/(MID(E214,ROW($1:$200),1)=" "),ROW($1:$200))))</f>
        <v>7-14</v>
      </c>
      <c r="K214" s="2">
        <f t="shared" si="44"/>
        <v>7</v>
      </c>
      <c r="L214" s="2">
        <f t="shared" si="45"/>
        <v>14</v>
      </c>
      <c r="M214" s="28">
        <f t="shared" si="46"/>
        <v>1</v>
      </c>
      <c r="N214" s="3" t="s">
        <v>6</v>
      </c>
      <c r="O214" s="3" t="s">
        <v>22</v>
      </c>
      <c r="P214" s="3" t="s">
        <v>10</v>
      </c>
      <c r="Q214" s="11">
        <f>IF(OR(O214="",P214=""),"",SUMIFS('1. Points System'!$E$3:$E$24,'1. Points System'!$C$3:$C$24,O214,'1. Points System'!$D$3:$D$24,P214))</f>
        <v>3</v>
      </c>
      <c r="R214" s="22"/>
      <c r="S214" s="6">
        <f t="shared" si="50"/>
        <v>3</v>
      </c>
      <c r="T214" s="21">
        <f t="shared" si="51"/>
        <v>1.5</v>
      </c>
      <c r="U214" s="45">
        <f t="shared" si="49"/>
        <v>3.0070000000000001</v>
      </c>
    </row>
    <row r="215" spans="1:21" x14ac:dyDescent="0.25">
      <c r="A215" s="44" t="s">
        <v>47</v>
      </c>
      <c r="B215" s="17" t="s">
        <v>212</v>
      </c>
      <c r="C215" s="3" t="s">
        <v>38</v>
      </c>
      <c r="D215" s="3" t="s">
        <v>97</v>
      </c>
      <c r="E215" s="3" t="s">
        <v>270</v>
      </c>
      <c r="F215" s="29">
        <f t="shared" si="40"/>
        <v>6</v>
      </c>
      <c r="G215" s="28">
        <f t="shared" si="41"/>
        <v>5</v>
      </c>
      <c r="H215" s="27">
        <f t="shared" si="42"/>
        <v>1</v>
      </c>
      <c r="I215" s="14" t="str">
        <f t="shared" si="43"/>
        <v>Northern Allstars</v>
      </c>
      <c r="J215" s="2" t="str" cm="1">
        <f t="array" ref="J215">TRIM(RIGHT(E215,LEN(E215)-LOOKUP(2,1/(MID(E215,ROW($1:$200),1)=" "),ROW($1:$200))))</f>
        <v>6-5</v>
      </c>
      <c r="K215" s="2">
        <f t="shared" si="44"/>
        <v>6</v>
      </c>
      <c r="L215" s="2">
        <f t="shared" si="45"/>
        <v>5</v>
      </c>
      <c r="M215" s="28">
        <f t="shared" si="46"/>
        <v>1</v>
      </c>
      <c r="N215" s="3" t="s">
        <v>6</v>
      </c>
      <c r="O215" s="3" t="s">
        <v>22</v>
      </c>
      <c r="P215" s="3" t="s">
        <v>10</v>
      </c>
      <c r="Q215" s="11">
        <f>IF(OR(O215="",P215=""),"",SUMIFS('1. Points System'!$E$3:$E$24,'1. Points System'!$C$3:$C$24,O215,'1. Points System'!$D$3:$D$24,P215))</f>
        <v>3</v>
      </c>
      <c r="R215" s="22"/>
      <c r="S215" s="6">
        <f t="shared" si="50"/>
        <v>3</v>
      </c>
      <c r="T215" s="21">
        <f t="shared" si="51"/>
        <v>1.5</v>
      </c>
      <c r="U215" s="45">
        <f t="shared" si="49"/>
        <v>3.0009999999999999</v>
      </c>
    </row>
    <row r="216" spans="1:21" x14ac:dyDescent="0.25">
      <c r="A216" s="44" t="s">
        <v>47</v>
      </c>
      <c r="B216" s="17" t="s">
        <v>212</v>
      </c>
      <c r="C216" s="3" t="s">
        <v>231</v>
      </c>
      <c r="D216" s="3" t="s">
        <v>97</v>
      </c>
      <c r="E216" s="3" t="s">
        <v>270</v>
      </c>
      <c r="F216" s="29">
        <f t="shared" si="40"/>
        <v>5</v>
      </c>
      <c r="G216" s="28">
        <f t="shared" si="41"/>
        <v>6</v>
      </c>
      <c r="H216" s="27">
        <f t="shared" si="42"/>
        <v>-1</v>
      </c>
      <c r="I216" s="14" t="str">
        <f t="shared" si="43"/>
        <v>Northern Allstars</v>
      </c>
      <c r="J216" s="2" t="str" cm="1">
        <f t="array" ref="J216">TRIM(RIGHT(E216,LEN(E216)-LOOKUP(2,1/(MID(E216,ROW($1:$200),1)=" "),ROW($1:$200))))</f>
        <v>6-5</v>
      </c>
      <c r="K216" s="2">
        <f t="shared" si="44"/>
        <v>6</v>
      </c>
      <c r="L216" s="2">
        <f t="shared" si="45"/>
        <v>5</v>
      </c>
      <c r="M216" s="28">
        <f t="shared" si="46"/>
        <v>1</v>
      </c>
      <c r="N216" s="3" t="s">
        <v>6</v>
      </c>
      <c r="O216" s="3" t="s">
        <v>22</v>
      </c>
      <c r="P216" s="3" t="s">
        <v>11</v>
      </c>
      <c r="Q216" s="11">
        <f>IF(OR(O216="",P216=""),"",SUMIFS('1. Points System'!$E$3:$E$24,'1. Points System'!$C$3:$C$24,O216,'1. Points System'!$D$3:$D$24,P216))</f>
        <v>0</v>
      </c>
      <c r="R216" s="22"/>
      <c r="S216" s="6">
        <f t="shared" si="50"/>
        <v>0</v>
      </c>
      <c r="T216" s="21">
        <f t="shared" si="51"/>
        <v>0</v>
      </c>
      <c r="U216" s="45">
        <f t="shared" si="49"/>
        <v>-1E-3</v>
      </c>
    </row>
    <row r="217" spans="1:21" x14ac:dyDescent="0.25">
      <c r="A217" s="44" t="s">
        <v>47</v>
      </c>
      <c r="B217" s="17" t="s">
        <v>212</v>
      </c>
      <c r="C217" s="3" t="s">
        <v>44</v>
      </c>
      <c r="D217" s="3" t="s">
        <v>98</v>
      </c>
      <c r="E217" s="3" t="s">
        <v>287</v>
      </c>
      <c r="F217" s="28">
        <f t="shared" si="40"/>
        <v>8</v>
      </c>
      <c r="G217" s="28">
        <f t="shared" si="41"/>
        <v>7</v>
      </c>
      <c r="H217" s="27">
        <f t="shared" si="42"/>
        <v>1</v>
      </c>
      <c r="I217" s="14" t="str">
        <f t="shared" si="43"/>
        <v>Aarhus Goalball</v>
      </c>
      <c r="J217" s="2" t="str" cm="1">
        <f t="array" ref="J217">TRIM(RIGHT(E217,LEN(E217)-LOOKUP(2,1/(MID(E217,ROW($1:$200),1)=" "),ROW($1:$200))))</f>
        <v>8-7</v>
      </c>
      <c r="K217" s="2">
        <f t="shared" si="44"/>
        <v>8</v>
      </c>
      <c r="L217" s="2">
        <f t="shared" si="45"/>
        <v>7</v>
      </c>
      <c r="M217" s="28">
        <f t="shared" si="46"/>
        <v>1</v>
      </c>
      <c r="N217" s="3" t="s">
        <v>6</v>
      </c>
      <c r="O217" s="3" t="s">
        <v>22</v>
      </c>
      <c r="P217" s="3" t="s">
        <v>10</v>
      </c>
      <c r="Q217" s="11">
        <f>IF(OR(O217="",P217=""),"",SUMIFS('1. Points System'!$E$3:$E$24,'1. Points System'!$C$3:$C$24,O217,'1. Points System'!$D$3:$D$24,P217))</f>
        <v>3</v>
      </c>
      <c r="R217" s="22"/>
      <c r="S217" s="6">
        <f t="shared" si="50"/>
        <v>3</v>
      </c>
      <c r="T217" s="21">
        <f t="shared" si="51"/>
        <v>1.5</v>
      </c>
      <c r="U217" s="45">
        <f t="shared" si="49"/>
        <v>3.0009999999999999</v>
      </c>
    </row>
    <row r="218" spans="1:21" x14ac:dyDescent="0.25">
      <c r="A218" s="44" t="s">
        <v>47</v>
      </c>
      <c r="B218" s="17" t="s">
        <v>212</v>
      </c>
      <c r="C218" s="3" t="s">
        <v>286</v>
      </c>
      <c r="D218" s="3" t="s">
        <v>98</v>
      </c>
      <c r="E218" s="3" t="s">
        <v>287</v>
      </c>
      <c r="F218" s="28">
        <f t="shared" si="40"/>
        <v>7</v>
      </c>
      <c r="G218" s="28">
        <f t="shared" si="41"/>
        <v>8</v>
      </c>
      <c r="H218" s="27">
        <f t="shared" si="42"/>
        <v>-1</v>
      </c>
      <c r="I218" s="14" t="str">
        <f t="shared" si="43"/>
        <v>Aarhus Goalball</v>
      </c>
      <c r="J218" s="2" t="str" cm="1">
        <f t="array" ref="J218">TRIM(RIGHT(E218,LEN(E218)-LOOKUP(2,1/(MID(E218,ROW($1:$200),1)=" "),ROW($1:$200))))</f>
        <v>8-7</v>
      </c>
      <c r="K218" s="2">
        <f t="shared" si="44"/>
        <v>8</v>
      </c>
      <c r="L218" s="2">
        <f t="shared" si="45"/>
        <v>7</v>
      </c>
      <c r="M218" s="28">
        <f t="shared" si="46"/>
        <v>1</v>
      </c>
      <c r="N218" s="3" t="s">
        <v>6</v>
      </c>
      <c r="O218" s="3" t="s">
        <v>22</v>
      </c>
      <c r="P218" s="3" t="s">
        <v>11</v>
      </c>
      <c r="Q218" s="11">
        <f>IF(OR(O218="",P218=""),"",SUMIFS('1. Points System'!$E$3:$E$24,'1. Points System'!$C$3:$C$24,O218,'1. Points System'!$D$3:$D$24,P218))</f>
        <v>0</v>
      </c>
      <c r="R218" s="22"/>
      <c r="S218" s="6">
        <f t="shared" si="50"/>
        <v>0</v>
      </c>
      <c r="T218" s="21">
        <f t="shared" si="51"/>
        <v>0</v>
      </c>
      <c r="U218" s="45">
        <f t="shared" si="49"/>
        <v>-1E-3</v>
      </c>
    </row>
    <row r="219" spans="1:21" x14ac:dyDescent="0.25">
      <c r="A219" s="44" t="s">
        <v>47</v>
      </c>
      <c r="B219" s="17" t="s">
        <v>212</v>
      </c>
      <c r="C219" s="3" t="s">
        <v>360</v>
      </c>
      <c r="D219" s="3" t="s">
        <v>99</v>
      </c>
      <c r="E219" s="3" t="s">
        <v>414</v>
      </c>
      <c r="F219" s="29">
        <f t="shared" si="40"/>
        <v>3</v>
      </c>
      <c r="G219" s="28">
        <f t="shared" si="41"/>
        <v>6</v>
      </c>
      <c r="H219" s="27">
        <f t="shared" si="42"/>
        <v>-3</v>
      </c>
      <c r="I219" s="14" t="str">
        <f t="shared" si="43"/>
        <v>RGC Hansa</v>
      </c>
      <c r="J219" s="2" t="str" cm="1">
        <f t="array" ref="J219">TRIM(RIGHT(E219,LEN(E219)-LOOKUP(2,1/(MID(E219,ROW($1:$200),1)=" "),ROW($1:$200))))</f>
        <v>6-3</v>
      </c>
      <c r="K219" s="2">
        <f t="shared" si="44"/>
        <v>6</v>
      </c>
      <c r="L219" s="2">
        <f t="shared" si="45"/>
        <v>3</v>
      </c>
      <c r="M219" s="28">
        <f t="shared" si="46"/>
        <v>1</v>
      </c>
      <c r="N219" s="3" t="s">
        <v>6</v>
      </c>
      <c r="O219" s="3" t="s">
        <v>22</v>
      </c>
      <c r="P219" s="3" t="s">
        <v>11</v>
      </c>
      <c r="Q219" s="11">
        <f>IF(OR(O219="",P219=""),"",SUMIFS('1. Points System'!$E$3:$E$24,'1. Points System'!$C$3:$C$24,O219,'1. Points System'!$D$3:$D$24,P219))</f>
        <v>0</v>
      </c>
      <c r="R219" s="22"/>
      <c r="S219" s="6">
        <f t="shared" si="50"/>
        <v>0</v>
      </c>
      <c r="T219" s="21">
        <f t="shared" si="51"/>
        <v>0</v>
      </c>
      <c r="U219" s="45">
        <f t="shared" si="49"/>
        <v>-3.0000000000000001E-3</v>
      </c>
    </row>
    <row r="220" spans="1:21" x14ac:dyDescent="0.25">
      <c r="A220" s="44" t="s">
        <v>47</v>
      </c>
      <c r="B220" s="17" t="s">
        <v>212</v>
      </c>
      <c r="C220" s="3" t="s">
        <v>356</v>
      </c>
      <c r="D220" s="3" t="s">
        <v>99</v>
      </c>
      <c r="E220" s="3" t="s">
        <v>414</v>
      </c>
      <c r="F220" s="29">
        <f t="shared" si="40"/>
        <v>6</v>
      </c>
      <c r="G220" s="28">
        <f t="shared" si="41"/>
        <v>3</v>
      </c>
      <c r="H220" s="27">
        <f t="shared" si="42"/>
        <v>3</v>
      </c>
      <c r="I220" s="14" t="str">
        <f t="shared" si="43"/>
        <v>RGC Hansa</v>
      </c>
      <c r="J220" s="2" t="str" cm="1">
        <f t="array" ref="J220">TRIM(RIGHT(E220,LEN(E220)-LOOKUP(2,1/(MID(E220,ROW($1:$200),1)=" "),ROW($1:$200))))</f>
        <v>6-3</v>
      </c>
      <c r="K220" s="2">
        <f t="shared" si="44"/>
        <v>6</v>
      </c>
      <c r="L220" s="2">
        <f t="shared" si="45"/>
        <v>3</v>
      </c>
      <c r="M220" s="28">
        <f t="shared" si="46"/>
        <v>1</v>
      </c>
      <c r="N220" s="3" t="s">
        <v>6</v>
      </c>
      <c r="O220" s="3" t="s">
        <v>22</v>
      </c>
      <c r="P220" s="3" t="s">
        <v>10</v>
      </c>
      <c r="Q220" s="11">
        <f>IF(OR(O220="",P220=""),"",SUMIFS('1. Points System'!$E$3:$E$24,'1. Points System'!$C$3:$C$24,O220,'1. Points System'!$D$3:$D$24,P220))</f>
        <v>3</v>
      </c>
      <c r="R220" s="22"/>
      <c r="S220" s="6">
        <f t="shared" si="50"/>
        <v>3</v>
      </c>
      <c r="T220" s="21">
        <f t="shared" si="51"/>
        <v>1.5</v>
      </c>
      <c r="U220" s="45">
        <f t="shared" si="49"/>
        <v>3.0030000000000001</v>
      </c>
    </row>
    <row r="221" spans="1:21" x14ac:dyDescent="0.25">
      <c r="A221" s="44" t="s">
        <v>47</v>
      </c>
      <c r="B221" s="17" t="s">
        <v>212</v>
      </c>
      <c r="C221" s="3" t="s">
        <v>40</v>
      </c>
      <c r="D221" s="3" t="s">
        <v>100</v>
      </c>
      <c r="E221" s="3" t="s">
        <v>271</v>
      </c>
      <c r="F221" s="28">
        <f t="shared" si="40"/>
        <v>4</v>
      </c>
      <c r="G221" s="28">
        <f t="shared" si="41"/>
        <v>9</v>
      </c>
      <c r="H221" s="27">
        <f t="shared" si="42"/>
        <v>-5</v>
      </c>
      <c r="I221" s="14" t="str">
        <f t="shared" si="43"/>
        <v>ONCE Catalunya</v>
      </c>
      <c r="J221" s="2" t="str" cm="1">
        <f t="array" ref="J221">TRIM(RIGHT(E221,LEN(E221)-LOOKUP(2,1/(MID(E221,ROW($1:$200),1)=" "),ROW($1:$200))))</f>
        <v>9-4</v>
      </c>
      <c r="K221" s="2">
        <f t="shared" si="44"/>
        <v>9</v>
      </c>
      <c r="L221" s="2">
        <f t="shared" si="45"/>
        <v>4</v>
      </c>
      <c r="M221" s="28">
        <f t="shared" si="46"/>
        <v>1</v>
      </c>
      <c r="N221" s="3" t="s">
        <v>6</v>
      </c>
      <c r="O221" s="3" t="s">
        <v>22</v>
      </c>
      <c r="P221" s="3" t="s">
        <v>11</v>
      </c>
      <c r="Q221" s="11">
        <f>IF(OR(O221="",P221=""),"",SUMIFS('1. Points System'!$E$3:$E$24,'1. Points System'!$C$3:$C$24,O221,'1. Points System'!$D$3:$D$24,P221))</f>
        <v>0</v>
      </c>
      <c r="R221" s="22"/>
      <c r="S221" s="6">
        <f t="shared" si="50"/>
        <v>0</v>
      </c>
      <c r="T221" s="21">
        <f t="shared" si="51"/>
        <v>0</v>
      </c>
      <c r="U221" s="45">
        <f t="shared" si="49"/>
        <v>-5.0000000000000001E-3</v>
      </c>
    </row>
    <row r="222" spans="1:21" x14ac:dyDescent="0.25">
      <c r="A222" s="44" t="s">
        <v>47</v>
      </c>
      <c r="B222" s="17" t="s">
        <v>212</v>
      </c>
      <c r="C222" s="3" t="s">
        <v>285</v>
      </c>
      <c r="D222" s="3" t="s">
        <v>100</v>
      </c>
      <c r="E222" s="3" t="s">
        <v>271</v>
      </c>
      <c r="F222" s="29">
        <f t="shared" si="40"/>
        <v>9</v>
      </c>
      <c r="G222" s="28">
        <f t="shared" si="41"/>
        <v>4</v>
      </c>
      <c r="H222" s="27">
        <f t="shared" si="42"/>
        <v>5</v>
      </c>
      <c r="I222" s="14" t="str">
        <f t="shared" si="43"/>
        <v>ONCE Catalunya</v>
      </c>
      <c r="J222" s="2" t="str" cm="1">
        <f t="array" ref="J222">TRIM(RIGHT(E222,LEN(E222)-LOOKUP(2,1/(MID(E222,ROW($1:$200),1)=" "),ROW($1:$200))))</f>
        <v>9-4</v>
      </c>
      <c r="K222" s="2">
        <f t="shared" si="44"/>
        <v>9</v>
      </c>
      <c r="L222" s="2">
        <f t="shared" si="45"/>
        <v>4</v>
      </c>
      <c r="M222" s="28">
        <f t="shared" si="46"/>
        <v>1</v>
      </c>
      <c r="N222" s="3" t="s">
        <v>6</v>
      </c>
      <c r="O222" s="3" t="s">
        <v>22</v>
      </c>
      <c r="P222" s="3" t="s">
        <v>10</v>
      </c>
      <c r="Q222" s="11">
        <f>IF(OR(O222="",P222=""),"",SUMIFS('1. Points System'!$E$3:$E$24,'1. Points System'!$C$3:$C$24,O222,'1. Points System'!$D$3:$D$24,P222))</f>
        <v>3</v>
      </c>
      <c r="R222" s="22"/>
      <c r="S222" s="6">
        <f t="shared" si="50"/>
        <v>3</v>
      </c>
      <c r="T222" s="21">
        <f t="shared" si="51"/>
        <v>1.5</v>
      </c>
      <c r="U222" s="45">
        <f t="shared" si="49"/>
        <v>3.0049999999999999</v>
      </c>
    </row>
    <row r="223" spans="1:21" x14ac:dyDescent="0.25">
      <c r="A223" s="44" t="s">
        <v>47</v>
      </c>
      <c r="B223" s="17" t="s">
        <v>212</v>
      </c>
      <c r="C223" s="3" t="s">
        <v>286</v>
      </c>
      <c r="D223" s="3" t="s">
        <v>101</v>
      </c>
      <c r="E223" s="3" t="s">
        <v>272</v>
      </c>
      <c r="F223" s="28">
        <f t="shared" si="40"/>
        <v>15</v>
      </c>
      <c r="G223" s="28">
        <f t="shared" si="41"/>
        <v>9</v>
      </c>
      <c r="H223" s="27">
        <f t="shared" si="42"/>
        <v>6</v>
      </c>
      <c r="I223" s="14" t="str">
        <f t="shared" si="43"/>
        <v>BRUK-BET Termalica Krakow</v>
      </c>
      <c r="J223" s="2" t="str" cm="1">
        <f t="array" ref="J223">TRIM(RIGHT(E223,LEN(E223)-LOOKUP(2,1/(MID(E223,ROW($1:$200),1)=" "),ROW($1:$200))))</f>
        <v>15-9</v>
      </c>
      <c r="K223" s="2">
        <f t="shared" si="44"/>
        <v>15</v>
      </c>
      <c r="L223" s="2">
        <f t="shared" si="45"/>
        <v>9</v>
      </c>
      <c r="M223" s="28">
        <f t="shared" si="46"/>
        <v>1</v>
      </c>
      <c r="N223" s="3" t="s">
        <v>6</v>
      </c>
      <c r="O223" s="3" t="s">
        <v>22</v>
      </c>
      <c r="P223" s="3" t="s">
        <v>10</v>
      </c>
      <c r="Q223" s="11">
        <f>IF(OR(O223="",P223=""),"",SUMIFS('1. Points System'!$E$3:$E$24,'1. Points System'!$C$3:$C$24,O223,'1. Points System'!$D$3:$D$24,P223))</f>
        <v>3</v>
      </c>
      <c r="R223" s="22"/>
      <c r="S223" s="6">
        <f t="shared" si="50"/>
        <v>3</v>
      </c>
      <c r="T223" s="21">
        <f t="shared" si="51"/>
        <v>1.5</v>
      </c>
      <c r="U223" s="45">
        <f t="shared" si="49"/>
        <v>3.0059999999999998</v>
      </c>
    </row>
    <row r="224" spans="1:21" x14ac:dyDescent="0.25">
      <c r="A224" s="44" t="s">
        <v>47</v>
      </c>
      <c r="B224" s="17" t="s">
        <v>212</v>
      </c>
      <c r="C224" s="3" t="s">
        <v>38</v>
      </c>
      <c r="D224" s="3" t="s">
        <v>101</v>
      </c>
      <c r="E224" s="3" t="s">
        <v>272</v>
      </c>
      <c r="F224" s="29">
        <f t="shared" si="40"/>
        <v>9</v>
      </c>
      <c r="G224" s="28">
        <f t="shared" si="41"/>
        <v>15</v>
      </c>
      <c r="H224" s="27">
        <f t="shared" si="42"/>
        <v>-6</v>
      </c>
      <c r="I224" s="14" t="str">
        <f t="shared" si="43"/>
        <v>BRUK-BET Termalica Krakow</v>
      </c>
      <c r="J224" s="2" t="str" cm="1">
        <f t="array" ref="J224">TRIM(RIGHT(E224,LEN(E224)-LOOKUP(2,1/(MID(E224,ROW($1:$200),1)=" "),ROW($1:$200))))</f>
        <v>15-9</v>
      </c>
      <c r="K224" s="2">
        <f t="shared" si="44"/>
        <v>15</v>
      </c>
      <c r="L224" s="2">
        <f t="shared" si="45"/>
        <v>9</v>
      </c>
      <c r="M224" s="28">
        <f t="shared" si="46"/>
        <v>1</v>
      </c>
      <c r="N224" s="3" t="s">
        <v>6</v>
      </c>
      <c r="O224" s="3" t="s">
        <v>22</v>
      </c>
      <c r="P224" s="3" t="s">
        <v>11</v>
      </c>
      <c r="Q224" s="11">
        <f>IF(OR(O224="",P224=""),"",SUMIFS('1. Points System'!$E$3:$E$24,'1. Points System'!$C$3:$C$24,O224,'1. Points System'!$D$3:$D$24,P224))</f>
        <v>0</v>
      </c>
      <c r="R224" s="22"/>
      <c r="S224" s="6">
        <f t="shared" si="50"/>
        <v>0</v>
      </c>
      <c r="T224" s="21">
        <f t="shared" si="51"/>
        <v>0</v>
      </c>
      <c r="U224" s="45">
        <f t="shared" si="49"/>
        <v>-6.0000000000000001E-3</v>
      </c>
    </row>
    <row r="225" spans="1:21" x14ac:dyDescent="0.25">
      <c r="A225" s="44" t="s">
        <v>47</v>
      </c>
      <c r="B225" s="17" t="s">
        <v>212</v>
      </c>
      <c r="C225" s="3" t="s">
        <v>44</v>
      </c>
      <c r="D225" s="3" t="s">
        <v>102</v>
      </c>
      <c r="E225" s="3" t="s">
        <v>273</v>
      </c>
      <c r="F225" s="28">
        <f t="shared" si="40"/>
        <v>8</v>
      </c>
      <c r="G225" s="28">
        <f t="shared" si="41"/>
        <v>7</v>
      </c>
      <c r="H225" s="27">
        <f t="shared" si="42"/>
        <v>1</v>
      </c>
      <c r="I225" s="14" t="str">
        <f t="shared" si="43"/>
        <v>Sporting CP</v>
      </c>
      <c r="J225" s="2" t="str" cm="1">
        <f t="array" ref="J225">TRIM(RIGHT(E225,LEN(E225)-LOOKUP(2,1/(MID(E225,ROW($1:$200),1)=" "),ROW($1:$200))))</f>
        <v>7-8</v>
      </c>
      <c r="K225" s="2">
        <f t="shared" si="44"/>
        <v>7</v>
      </c>
      <c r="L225" s="2">
        <f t="shared" si="45"/>
        <v>8</v>
      </c>
      <c r="M225" s="28">
        <f t="shared" si="46"/>
        <v>1</v>
      </c>
      <c r="N225" s="3" t="s">
        <v>6</v>
      </c>
      <c r="O225" s="3" t="s">
        <v>22</v>
      </c>
      <c r="P225" s="3" t="s">
        <v>10</v>
      </c>
      <c r="Q225" s="11">
        <f>IF(OR(O225="",P225=""),"",SUMIFS('1. Points System'!$E$3:$E$24,'1. Points System'!$C$3:$C$24,O225,'1. Points System'!$D$3:$D$24,P225))</f>
        <v>3</v>
      </c>
      <c r="R225" s="22"/>
      <c r="S225" s="6">
        <f t="shared" si="50"/>
        <v>3</v>
      </c>
      <c r="T225" s="21">
        <f t="shared" si="51"/>
        <v>1.5</v>
      </c>
      <c r="U225" s="45">
        <f t="shared" si="49"/>
        <v>3.0009999999999999</v>
      </c>
    </row>
    <row r="226" spans="1:21" x14ac:dyDescent="0.25">
      <c r="A226" s="44" t="s">
        <v>47</v>
      </c>
      <c r="B226" s="17" t="s">
        <v>212</v>
      </c>
      <c r="C226" s="3" t="s">
        <v>231</v>
      </c>
      <c r="D226" s="3" t="s">
        <v>102</v>
      </c>
      <c r="E226" s="3" t="s">
        <v>273</v>
      </c>
      <c r="F226" s="29">
        <f t="shared" si="40"/>
        <v>7</v>
      </c>
      <c r="G226" s="28">
        <f t="shared" si="41"/>
        <v>8</v>
      </c>
      <c r="H226" s="27">
        <f t="shared" si="42"/>
        <v>-1</v>
      </c>
      <c r="I226" s="14" t="str">
        <f t="shared" si="43"/>
        <v>Sporting CP</v>
      </c>
      <c r="J226" s="2" t="str" cm="1">
        <f t="array" ref="J226">TRIM(RIGHT(E226,LEN(E226)-LOOKUP(2,1/(MID(E226,ROW($1:$200),1)=" "),ROW($1:$200))))</f>
        <v>7-8</v>
      </c>
      <c r="K226" s="2">
        <f t="shared" si="44"/>
        <v>7</v>
      </c>
      <c r="L226" s="2">
        <f t="shared" si="45"/>
        <v>8</v>
      </c>
      <c r="M226" s="28">
        <f t="shared" si="46"/>
        <v>1</v>
      </c>
      <c r="N226" s="3" t="s">
        <v>6</v>
      </c>
      <c r="O226" s="3" t="s">
        <v>22</v>
      </c>
      <c r="P226" s="3" t="s">
        <v>11</v>
      </c>
      <c r="Q226" s="11">
        <f>IF(OR(O226="",P226=""),"",SUMIFS('1. Points System'!$E$3:$E$24,'1. Points System'!$C$3:$C$24,O226,'1. Points System'!$D$3:$D$24,P226))</f>
        <v>0</v>
      </c>
      <c r="R226" s="22"/>
      <c r="S226" s="6">
        <f t="shared" si="50"/>
        <v>0</v>
      </c>
      <c r="T226" s="21">
        <f t="shared" si="51"/>
        <v>0</v>
      </c>
      <c r="U226" s="45">
        <f t="shared" si="49"/>
        <v>-1E-3</v>
      </c>
    </row>
    <row r="227" spans="1:21" x14ac:dyDescent="0.25">
      <c r="A227" s="44" t="s">
        <v>47</v>
      </c>
      <c r="B227" s="17" t="s">
        <v>212</v>
      </c>
      <c r="C227" s="3" t="s">
        <v>40</v>
      </c>
      <c r="D227" s="3" t="s">
        <v>103</v>
      </c>
      <c r="E227" s="3" t="s">
        <v>274</v>
      </c>
      <c r="F227" s="28">
        <f t="shared" si="40"/>
        <v>2</v>
      </c>
      <c r="G227" s="28">
        <f t="shared" si="41"/>
        <v>3</v>
      </c>
      <c r="H227" s="27">
        <f t="shared" si="42"/>
        <v>-1</v>
      </c>
      <c r="I227" s="14" t="str">
        <f t="shared" ref="I227:I258" si="52">TRIM(LEFT(E227,FIND(" – ",E227)-1))</f>
        <v>Näpäjä</v>
      </c>
      <c r="J227" s="2" t="str" cm="1">
        <f t="array" ref="J227">TRIM(RIGHT(E227,LEN(E227)-LOOKUP(2,1/(MID(E227,ROW($1:$200),1)=" "),ROW($1:$200))))</f>
        <v>3-2</v>
      </c>
      <c r="K227" s="2">
        <f t="shared" ref="K227:K258" si="53">VALUE(LEFT(J227,FIND("-",SUBSTITUTE(J227,":","-"))-1))</f>
        <v>3</v>
      </c>
      <c r="L227" s="2">
        <f t="shared" ref="L227:L258" si="54">VALUE(RIGHT(SUBSTITUTE(J227,":","-"),LEN(SUBSTITUTE(J227,":","-"))-FIND("-",SUBSTITUTE(J227,":","-"))))</f>
        <v>2</v>
      </c>
      <c r="M227" s="28">
        <f t="shared" si="46"/>
        <v>1</v>
      </c>
      <c r="N227" s="3" t="s">
        <v>6</v>
      </c>
      <c r="O227" s="3" t="s">
        <v>22</v>
      </c>
      <c r="P227" s="3" t="s">
        <v>11</v>
      </c>
      <c r="Q227" s="11">
        <f>IF(OR(O227="",P227=""),"",SUMIFS('1. Points System'!$E$3:$E$24,'1. Points System'!$C$3:$C$24,O227,'1. Points System'!$D$3:$D$24,P227))</f>
        <v>0</v>
      </c>
      <c r="R227" s="22"/>
      <c r="S227" s="6">
        <f t="shared" si="50"/>
        <v>0</v>
      </c>
      <c r="T227" s="21">
        <f t="shared" si="51"/>
        <v>0</v>
      </c>
      <c r="U227" s="45">
        <f t="shared" si="49"/>
        <v>-1E-3</v>
      </c>
    </row>
    <row r="228" spans="1:21" x14ac:dyDescent="0.25">
      <c r="A228" s="44" t="s">
        <v>47</v>
      </c>
      <c r="B228" s="17" t="s">
        <v>212</v>
      </c>
      <c r="C228" s="3" t="s">
        <v>360</v>
      </c>
      <c r="D228" s="3" t="s">
        <v>103</v>
      </c>
      <c r="E228" s="3" t="s">
        <v>274</v>
      </c>
      <c r="F228" s="29">
        <f t="shared" si="40"/>
        <v>3</v>
      </c>
      <c r="G228" s="28">
        <f t="shared" si="41"/>
        <v>2</v>
      </c>
      <c r="H228" s="27">
        <f t="shared" si="42"/>
        <v>1</v>
      </c>
      <c r="I228" s="14" t="str">
        <f t="shared" si="52"/>
        <v>Näpäjä</v>
      </c>
      <c r="J228" s="2" t="str" cm="1">
        <f t="array" ref="J228">TRIM(RIGHT(E228,LEN(E228)-LOOKUP(2,1/(MID(E228,ROW($1:$200),1)=" "),ROW($1:$200))))</f>
        <v>3-2</v>
      </c>
      <c r="K228" s="2">
        <f t="shared" si="53"/>
        <v>3</v>
      </c>
      <c r="L228" s="2">
        <f t="shared" si="54"/>
        <v>2</v>
      </c>
      <c r="M228" s="28">
        <f t="shared" si="46"/>
        <v>1</v>
      </c>
      <c r="N228" s="3" t="s">
        <v>6</v>
      </c>
      <c r="O228" s="3" t="s">
        <v>22</v>
      </c>
      <c r="P228" s="3" t="s">
        <v>10</v>
      </c>
      <c r="Q228" s="11">
        <f>IF(OR(O228="",P228=""),"",SUMIFS('1. Points System'!$E$3:$E$24,'1. Points System'!$C$3:$C$24,O228,'1. Points System'!$D$3:$D$24,P228))</f>
        <v>3</v>
      </c>
      <c r="R228" s="22"/>
      <c r="S228" s="6">
        <f t="shared" si="50"/>
        <v>3</v>
      </c>
      <c r="T228" s="21">
        <f t="shared" si="51"/>
        <v>1.5</v>
      </c>
      <c r="U228" s="45">
        <f t="shared" si="49"/>
        <v>3.0009999999999999</v>
      </c>
    </row>
    <row r="229" spans="1:21" x14ac:dyDescent="0.25">
      <c r="A229" s="44" t="s">
        <v>47</v>
      </c>
      <c r="B229" s="17" t="s">
        <v>212</v>
      </c>
      <c r="C229" s="3" t="s">
        <v>285</v>
      </c>
      <c r="D229" s="3" t="s">
        <v>104</v>
      </c>
      <c r="E229" s="3" t="s">
        <v>409</v>
      </c>
      <c r="F229" s="29">
        <f t="shared" si="40"/>
        <v>3</v>
      </c>
      <c r="G229" s="28">
        <f t="shared" si="41"/>
        <v>10</v>
      </c>
      <c r="H229" s="27">
        <f t="shared" si="42"/>
        <v>-7</v>
      </c>
      <c r="I229" s="14" t="str">
        <f t="shared" si="52"/>
        <v>RGC Hansa</v>
      </c>
      <c r="J229" s="2" t="str" cm="1">
        <f t="array" ref="J229">TRIM(RIGHT(E229,LEN(E229)-LOOKUP(2,1/(MID(E229,ROW($1:$200),1)=" "),ROW($1:$200))))</f>
        <v>10-3</v>
      </c>
      <c r="K229" s="2">
        <f t="shared" si="53"/>
        <v>10</v>
      </c>
      <c r="L229" s="2">
        <f t="shared" si="54"/>
        <v>3</v>
      </c>
      <c r="M229" s="28">
        <f t="shared" si="46"/>
        <v>1</v>
      </c>
      <c r="N229" s="3" t="s">
        <v>6</v>
      </c>
      <c r="O229" s="3" t="s">
        <v>22</v>
      </c>
      <c r="P229" s="3" t="s">
        <v>11</v>
      </c>
      <c r="Q229" s="11">
        <f>IF(OR(O229="",P229=""),"",SUMIFS('1. Points System'!$E$3:$E$24,'1. Points System'!$C$3:$C$24,O229,'1. Points System'!$D$3:$D$24,P229))</f>
        <v>0</v>
      </c>
      <c r="R229" s="22"/>
      <c r="S229" s="6">
        <f t="shared" si="50"/>
        <v>0</v>
      </c>
      <c r="T229" s="21">
        <f t="shared" si="51"/>
        <v>0</v>
      </c>
      <c r="U229" s="45">
        <f t="shared" si="49"/>
        <v>-7.0000000000000001E-3</v>
      </c>
    </row>
    <row r="230" spans="1:21" x14ac:dyDescent="0.25">
      <c r="A230" s="44" t="s">
        <v>47</v>
      </c>
      <c r="B230" s="17" t="s">
        <v>212</v>
      </c>
      <c r="C230" s="3" t="s">
        <v>356</v>
      </c>
      <c r="D230" s="3" t="s">
        <v>104</v>
      </c>
      <c r="E230" s="3" t="s">
        <v>409</v>
      </c>
      <c r="F230" s="29">
        <f t="shared" si="40"/>
        <v>10</v>
      </c>
      <c r="G230" s="28">
        <f t="shared" si="41"/>
        <v>3</v>
      </c>
      <c r="H230" s="27">
        <f t="shared" si="42"/>
        <v>7</v>
      </c>
      <c r="I230" s="14" t="str">
        <f t="shared" si="52"/>
        <v>RGC Hansa</v>
      </c>
      <c r="J230" s="2" t="str" cm="1">
        <f t="array" ref="J230">TRIM(RIGHT(E230,LEN(E230)-LOOKUP(2,1/(MID(E230,ROW($1:$200),1)=" "),ROW($1:$200))))</f>
        <v>10-3</v>
      </c>
      <c r="K230" s="2">
        <f t="shared" si="53"/>
        <v>10</v>
      </c>
      <c r="L230" s="2">
        <f t="shared" si="54"/>
        <v>3</v>
      </c>
      <c r="M230" s="28">
        <f t="shared" si="46"/>
        <v>1</v>
      </c>
      <c r="N230" s="3" t="s">
        <v>6</v>
      </c>
      <c r="O230" s="3" t="s">
        <v>22</v>
      </c>
      <c r="P230" s="3" t="s">
        <v>10</v>
      </c>
      <c r="Q230" s="11">
        <f>IF(OR(O230="",P230=""),"",SUMIFS('1. Points System'!$E$3:$E$24,'1. Points System'!$C$3:$C$24,O230,'1. Points System'!$D$3:$D$24,P230))</f>
        <v>3</v>
      </c>
      <c r="R230" s="22"/>
      <c r="S230" s="6">
        <f t="shared" si="50"/>
        <v>3</v>
      </c>
      <c r="T230" s="21">
        <f t="shared" si="51"/>
        <v>1.5</v>
      </c>
      <c r="U230" s="45">
        <f t="shared" si="49"/>
        <v>3.0070000000000001</v>
      </c>
    </row>
    <row r="231" spans="1:21" x14ac:dyDescent="0.25">
      <c r="A231" s="44" t="s">
        <v>47</v>
      </c>
      <c r="B231" s="17" t="s">
        <v>212</v>
      </c>
      <c r="C231" s="3" t="s">
        <v>44</v>
      </c>
      <c r="D231" s="3" t="s">
        <v>105</v>
      </c>
      <c r="E231" s="3" t="s">
        <v>275</v>
      </c>
      <c r="F231" s="28">
        <f t="shared" si="40"/>
        <v>5</v>
      </c>
      <c r="G231" s="28">
        <f t="shared" si="41"/>
        <v>4</v>
      </c>
      <c r="H231" s="27">
        <f t="shared" si="42"/>
        <v>1</v>
      </c>
      <c r="I231" s="14" t="str">
        <f t="shared" si="52"/>
        <v>Northern Allstars</v>
      </c>
      <c r="J231" s="2" t="str" cm="1">
        <f t="array" ref="J231">TRIM(RIGHT(E231,LEN(E231)-LOOKUP(2,1/(MID(E231,ROW($1:$200),1)=" "),ROW($1:$200))))</f>
        <v>4-5</v>
      </c>
      <c r="K231" s="2">
        <f t="shared" si="53"/>
        <v>4</v>
      </c>
      <c r="L231" s="2">
        <f t="shared" si="54"/>
        <v>5</v>
      </c>
      <c r="M231" s="28">
        <f t="shared" si="46"/>
        <v>1</v>
      </c>
      <c r="N231" s="3" t="s">
        <v>6</v>
      </c>
      <c r="O231" s="3" t="s">
        <v>22</v>
      </c>
      <c r="P231" s="3" t="s">
        <v>10</v>
      </c>
      <c r="Q231" s="11">
        <f>IF(OR(O231="",P231=""),"",SUMIFS('1. Points System'!$E$3:$E$24,'1. Points System'!$C$3:$C$24,O231,'1. Points System'!$D$3:$D$24,P231))</f>
        <v>3</v>
      </c>
      <c r="R231" s="22"/>
      <c r="S231" s="6">
        <f t="shared" si="50"/>
        <v>3</v>
      </c>
      <c r="T231" s="21">
        <f t="shared" si="51"/>
        <v>1.5</v>
      </c>
      <c r="U231" s="45">
        <f t="shared" si="49"/>
        <v>3.0009999999999999</v>
      </c>
    </row>
    <row r="232" spans="1:21" x14ac:dyDescent="0.25">
      <c r="A232" s="44" t="s">
        <v>47</v>
      </c>
      <c r="B232" s="17" t="s">
        <v>212</v>
      </c>
      <c r="C232" s="3" t="s">
        <v>38</v>
      </c>
      <c r="D232" s="3" t="s">
        <v>105</v>
      </c>
      <c r="E232" s="3" t="s">
        <v>275</v>
      </c>
      <c r="F232" s="29">
        <f t="shared" si="40"/>
        <v>4</v>
      </c>
      <c r="G232" s="28">
        <f t="shared" si="41"/>
        <v>5</v>
      </c>
      <c r="H232" s="27">
        <f t="shared" si="42"/>
        <v>-1</v>
      </c>
      <c r="I232" s="14" t="str">
        <f t="shared" si="52"/>
        <v>Northern Allstars</v>
      </c>
      <c r="J232" s="2" t="str" cm="1">
        <f t="array" ref="J232">TRIM(RIGHT(E232,LEN(E232)-LOOKUP(2,1/(MID(E232,ROW($1:$200),1)=" "),ROW($1:$200))))</f>
        <v>4-5</v>
      </c>
      <c r="K232" s="2">
        <f t="shared" si="53"/>
        <v>4</v>
      </c>
      <c r="L232" s="2">
        <f t="shared" si="54"/>
        <v>5</v>
      </c>
      <c r="M232" s="28">
        <f t="shared" si="46"/>
        <v>1</v>
      </c>
      <c r="N232" s="3" t="s">
        <v>6</v>
      </c>
      <c r="O232" s="3" t="s">
        <v>22</v>
      </c>
      <c r="P232" s="3" t="s">
        <v>11</v>
      </c>
      <c r="Q232" s="11">
        <f>IF(OR(O232="",P232=""),"",SUMIFS('1. Points System'!$E$3:$E$24,'1. Points System'!$C$3:$C$24,O232,'1. Points System'!$D$3:$D$24,P232))</f>
        <v>0</v>
      </c>
      <c r="R232" s="22"/>
      <c r="S232" s="6">
        <f t="shared" si="50"/>
        <v>0</v>
      </c>
      <c r="T232" s="21">
        <f t="shared" si="51"/>
        <v>0</v>
      </c>
      <c r="U232" s="45">
        <f t="shared" si="49"/>
        <v>-1E-3</v>
      </c>
    </row>
    <row r="233" spans="1:21" x14ac:dyDescent="0.25">
      <c r="A233" s="44" t="s">
        <v>47</v>
      </c>
      <c r="B233" s="17" t="s">
        <v>212</v>
      </c>
      <c r="C233" s="3" t="s">
        <v>286</v>
      </c>
      <c r="D233" s="3" t="s">
        <v>106</v>
      </c>
      <c r="E233" s="3" t="s">
        <v>288</v>
      </c>
      <c r="F233" s="28">
        <f t="shared" si="40"/>
        <v>14</v>
      </c>
      <c r="G233" s="28">
        <f t="shared" si="41"/>
        <v>8</v>
      </c>
      <c r="H233" s="27">
        <f t="shared" si="42"/>
        <v>6</v>
      </c>
      <c r="I233" s="14" t="str">
        <f t="shared" si="52"/>
        <v>BRUK-BET Termalica Krakow</v>
      </c>
      <c r="J233" s="2" t="str" cm="1">
        <f t="array" ref="J233">TRIM(RIGHT(E233,LEN(E233)-LOOKUP(2,1/(MID(E233,ROW($1:$200),1)=" "),ROW($1:$200))))</f>
        <v>14-8</v>
      </c>
      <c r="K233" s="2">
        <f t="shared" si="53"/>
        <v>14</v>
      </c>
      <c r="L233" s="2">
        <f t="shared" si="54"/>
        <v>8</v>
      </c>
      <c r="M233" s="28">
        <f t="shared" si="46"/>
        <v>1</v>
      </c>
      <c r="N233" s="3" t="s">
        <v>6</v>
      </c>
      <c r="O233" s="3" t="s">
        <v>22</v>
      </c>
      <c r="P233" s="3" t="s">
        <v>10</v>
      </c>
      <c r="Q233" s="11">
        <f>IF(OR(O233="",P233=""),"",SUMIFS('1. Points System'!$E$3:$E$24,'1. Points System'!$C$3:$C$24,O233,'1. Points System'!$D$3:$D$24,P233))</f>
        <v>3</v>
      </c>
      <c r="R233" s="22"/>
      <c r="S233" s="6">
        <f t="shared" si="50"/>
        <v>3</v>
      </c>
      <c r="T233" s="21">
        <f t="shared" si="51"/>
        <v>1.5</v>
      </c>
      <c r="U233" s="45">
        <f t="shared" si="49"/>
        <v>3.0059999999999998</v>
      </c>
    </row>
    <row r="234" spans="1:21" x14ac:dyDescent="0.25">
      <c r="A234" s="44" t="s">
        <v>47</v>
      </c>
      <c r="B234" s="17" t="s">
        <v>212</v>
      </c>
      <c r="C234" s="3" t="s">
        <v>231</v>
      </c>
      <c r="D234" s="3" t="s">
        <v>106</v>
      </c>
      <c r="E234" s="3" t="s">
        <v>288</v>
      </c>
      <c r="F234" s="29">
        <f t="shared" si="40"/>
        <v>8</v>
      </c>
      <c r="G234" s="28">
        <f t="shared" si="41"/>
        <v>14</v>
      </c>
      <c r="H234" s="27">
        <f t="shared" si="42"/>
        <v>-6</v>
      </c>
      <c r="I234" s="14" t="str">
        <f t="shared" si="52"/>
        <v>BRUK-BET Termalica Krakow</v>
      </c>
      <c r="J234" s="2" t="str" cm="1">
        <f t="array" ref="J234">TRIM(RIGHT(E234,LEN(E234)-LOOKUP(2,1/(MID(E234,ROW($1:$200),1)=" "),ROW($1:$200))))</f>
        <v>14-8</v>
      </c>
      <c r="K234" s="2">
        <f t="shared" si="53"/>
        <v>14</v>
      </c>
      <c r="L234" s="2">
        <f t="shared" si="54"/>
        <v>8</v>
      </c>
      <c r="M234" s="28">
        <f t="shared" si="46"/>
        <v>1</v>
      </c>
      <c r="N234" s="3" t="s">
        <v>6</v>
      </c>
      <c r="O234" s="3" t="s">
        <v>22</v>
      </c>
      <c r="P234" s="3" t="s">
        <v>11</v>
      </c>
      <c r="Q234" s="11">
        <f>IF(OR(O234="",P234=""),"",SUMIFS('1. Points System'!$E$3:$E$24,'1. Points System'!$C$3:$C$24,O234,'1. Points System'!$D$3:$D$24,P234))</f>
        <v>0</v>
      </c>
      <c r="R234" s="22"/>
      <c r="S234" s="6">
        <f t="shared" si="50"/>
        <v>0</v>
      </c>
      <c r="T234" s="21">
        <f t="shared" si="51"/>
        <v>0</v>
      </c>
      <c r="U234" s="45">
        <f t="shared" si="49"/>
        <v>-6.0000000000000001E-3</v>
      </c>
    </row>
    <row r="235" spans="1:21" x14ac:dyDescent="0.25">
      <c r="A235" s="44" t="s">
        <v>47</v>
      </c>
      <c r="B235" s="17" t="s">
        <v>212</v>
      </c>
      <c r="C235" s="3" t="s">
        <v>356</v>
      </c>
      <c r="D235" s="3" t="s">
        <v>107</v>
      </c>
      <c r="E235" s="3" t="s">
        <v>410</v>
      </c>
      <c r="F235" s="29">
        <f t="shared" si="40"/>
        <v>11</v>
      </c>
      <c r="G235" s="28">
        <f t="shared" si="41"/>
        <v>4</v>
      </c>
      <c r="H235" s="27">
        <f t="shared" si="42"/>
        <v>7</v>
      </c>
      <c r="I235" s="14" t="str">
        <f t="shared" si="52"/>
        <v>RGC Hansa</v>
      </c>
      <c r="J235" s="2" t="str" cm="1">
        <f t="array" ref="J235">TRIM(RIGHT(E235,LEN(E235)-LOOKUP(2,1/(MID(E235,ROW($1:$200),1)=" "),ROW($1:$200))))</f>
        <v>11-4</v>
      </c>
      <c r="K235" s="2">
        <f t="shared" si="53"/>
        <v>11</v>
      </c>
      <c r="L235" s="2">
        <f t="shared" si="54"/>
        <v>4</v>
      </c>
      <c r="M235" s="28">
        <f t="shared" si="46"/>
        <v>1</v>
      </c>
      <c r="N235" s="3" t="s">
        <v>7</v>
      </c>
      <c r="O235" s="3" t="s">
        <v>50</v>
      </c>
      <c r="P235" s="3" t="s">
        <v>10</v>
      </c>
      <c r="Q235" s="11">
        <f>IF(OR(O235="",P235=""),"",SUMIFS('1. Points System'!$E$3:$E$24,'1. Points System'!$C$3:$C$24,O235,'1. Points System'!$D$3:$D$24,P235))</f>
        <v>4.5</v>
      </c>
      <c r="R235" s="22"/>
      <c r="S235" s="6">
        <f t="shared" si="50"/>
        <v>4.5</v>
      </c>
      <c r="T235" s="21">
        <f t="shared" si="51"/>
        <v>2.25</v>
      </c>
      <c r="U235" s="45">
        <f t="shared" si="49"/>
        <v>4.5069999999999997</v>
      </c>
    </row>
    <row r="236" spans="1:21" x14ac:dyDescent="0.25">
      <c r="A236" s="44" t="s">
        <v>47</v>
      </c>
      <c r="B236" s="17" t="s">
        <v>212</v>
      </c>
      <c r="C236" s="3" t="s">
        <v>231</v>
      </c>
      <c r="D236" s="3" t="s">
        <v>107</v>
      </c>
      <c r="E236" s="3" t="s">
        <v>410</v>
      </c>
      <c r="F236" s="29">
        <f t="shared" si="40"/>
        <v>4</v>
      </c>
      <c r="G236" s="28">
        <f t="shared" si="41"/>
        <v>11</v>
      </c>
      <c r="H236" s="27">
        <f t="shared" si="42"/>
        <v>-7</v>
      </c>
      <c r="I236" s="14" t="str">
        <f t="shared" si="52"/>
        <v>RGC Hansa</v>
      </c>
      <c r="J236" s="2" t="str" cm="1">
        <f t="array" ref="J236">TRIM(RIGHT(E236,LEN(E236)-LOOKUP(2,1/(MID(E236,ROW($1:$200),1)=" "),ROW($1:$200))))</f>
        <v>11-4</v>
      </c>
      <c r="K236" s="2">
        <f t="shared" si="53"/>
        <v>11</v>
      </c>
      <c r="L236" s="2">
        <f t="shared" si="54"/>
        <v>4</v>
      </c>
      <c r="M236" s="28">
        <f t="shared" si="46"/>
        <v>1</v>
      </c>
      <c r="N236" s="3" t="s">
        <v>7</v>
      </c>
      <c r="O236" s="3" t="s">
        <v>50</v>
      </c>
      <c r="P236" s="3" t="s">
        <v>11</v>
      </c>
      <c r="Q236" s="11">
        <f>IF(OR(O236="",P236=""),"",SUMIFS('1. Points System'!$E$3:$E$24,'1. Points System'!$C$3:$C$24,O236,'1. Points System'!$D$3:$D$24,P236))</f>
        <v>0</v>
      </c>
      <c r="R236" s="22"/>
      <c r="S236" s="6">
        <f t="shared" si="50"/>
        <v>0</v>
      </c>
      <c r="T236" s="21">
        <f t="shared" si="51"/>
        <v>0</v>
      </c>
      <c r="U236" s="45">
        <f t="shared" si="49"/>
        <v>-7.0000000000000001E-3</v>
      </c>
    </row>
    <row r="237" spans="1:21" x14ac:dyDescent="0.25">
      <c r="A237" s="44" t="s">
        <v>47</v>
      </c>
      <c r="B237" s="17" t="s">
        <v>212</v>
      </c>
      <c r="C237" s="3" t="s">
        <v>286</v>
      </c>
      <c r="D237" s="3" t="s">
        <v>108</v>
      </c>
      <c r="E237" s="3" t="s">
        <v>276</v>
      </c>
      <c r="F237" s="28">
        <f t="shared" si="40"/>
        <v>10</v>
      </c>
      <c r="G237" s="28">
        <f t="shared" si="41"/>
        <v>5</v>
      </c>
      <c r="H237" s="27">
        <f t="shared" si="42"/>
        <v>5</v>
      </c>
      <c r="I237" s="14" t="str">
        <f t="shared" si="52"/>
        <v>BRUK-BET Termalica Krakow</v>
      </c>
      <c r="J237" s="2" t="str" cm="1">
        <f t="array" ref="J237">TRIM(RIGHT(E237,LEN(E237)-LOOKUP(2,1/(MID(E237,ROW($1:$200),1)=" "),ROW($1:$200))))</f>
        <v>10-5</v>
      </c>
      <c r="K237" s="2">
        <f t="shared" si="53"/>
        <v>10</v>
      </c>
      <c r="L237" s="2">
        <f t="shared" si="54"/>
        <v>5</v>
      </c>
      <c r="M237" s="28">
        <f t="shared" si="46"/>
        <v>1</v>
      </c>
      <c r="N237" s="3" t="s">
        <v>7</v>
      </c>
      <c r="O237" s="3" t="s">
        <v>50</v>
      </c>
      <c r="P237" s="3" t="s">
        <v>10</v>
      </c>
      <c r="Q237" s="11">
        <f>IF(OR(O237="",P237=""),"",SUMIFS('1. Points System'!$E$3:$E$24,'1. Points System'!$C$3:$C$24,O237,'1. Points System'!$D$3:$D$24,P237))</f>
        <v>4.5</v>
      </c>
      <c r="R237" s="22"/>
      <c r="S237" s="6">
        <f t="shared" si="50"/>
        <v>4.5</v>
      </c>
      <c r="T237" s="21">
        <f t="shared" si="51"/>
        <v>2.25</v>
      </c>
      <c r="U237" s="45">
        <f t="shared" si="49"/>
        <v>4.5049999999999999</v>
      </c>
    </row>
    <row r="238" spans="1:21" x14ac:dyDescent="0.25">
      <c r="A238" s="44" t="s">
        <v>47</v>
      </c>
      <c r="B238" s="17" t="s">
        <v>212</v>
      </c>
      <c r="C238" s="3" t="s">
        <v>360</v>
      </c>
      <c r="D238" s="3" t="s">
        <v>108</v>
      </c>
      <c r="E238" s="3" t="s">
        <v>276</v>
      </c>
      <c r="F238" s="29">
        <f t="shared" si="40"/>
        <v>5</v>
      </c>
      <c r="G238" s="28">
        <f t="shared" si="41"/>
        <v>10</v>
      </c>
      <c r="H238" s="27">
        <f t="shared" si="42"/>
        <v>-5</v>
      </c>
      <c r="I238" s="14" t="str">
        <f t="shared" si="52"/>
        <v>BRUK-BET Termalica Krakow</v>
      </c>
      <c r="J238" s="2" t="str" cm="1">
        <f t="array" ref="J238">TRIM(RIGHT(E238,LEN(E238)-LOOKUP(2,1/(MID(E238,ROW($1:$200),1)=" "),ROW($1:$200))))</f>
        <v>10-5</v>
      </c>
      <c r="K238" s="2">
        <f t="shared" si="53"/>
        <v>10</v>
      </c>
      <c r="L238" s="2">
        <f t="shared" si="54"/>
        <v>5</v>
      </c>
      <c r="M238" s="28">
        <f t="shared" si="46"/>
        <v>1</v>
      </c>
      <c r="N238" s="3" t="s">
        <v>7</v>
      </c>
      <c r="O238" s="3" t="s">
        <v>50</v>
      </c>
      <c r="P238" s="3" t="s">
        <v>11</v>
      </c>
      <c r="Q238" s="11">
        <f>IF(OR(O238="",P238=""),"",SUMIFS('1. Points System'!$E$3:$E$24,'1. Points System'!$C$3:$C$24,O238,'1. Points System'!$D$3:$D$24,P238))</f>
        <v>0</v>
      </c>
      <c r="R238" s="22"/>
      <c r="S238" s="6">
        <f t="shared" si="50"/>
        <v>0</v>
      </c>
      <c r="T238" s="21">
        <f t="shared" si="51"/>
        <v>0</v>
      </c>
      <c r="U238" s="45">
        <f t="shared" si="49"/>
        <v>-5.0000000000000001E-3</v>
      </c>
    </row>
    <row r="239" spans="1:21" x14ac:dyDescent="0.25">
      <c r="A239" s="44" t="s">
        <v>47</v>
      </c>
      <c r="B239" s="17" t="s">
        <v>212</v>
      </c>
      <c r="C239" s="3" t="s">
        <v>44</v>
      </c>
      <c r="D239" s="3" t="s">
        <v>109</v>
      </c>
      <c r="E239" s="3" t="s">
        <v>277</v>
      </c>
      <c r="F239" s="28">
        <f t="shared" si="40"/>
        <v>9</v>
      </c>
      <c r="G239" s="28">
        <f t="shared" si="41"/>
        <v>1</v>
      </c>
      <c r="H239" s="27">
        <f t="shared" si="42"/>
        <v>8</v>
      </c>
      <c r="I239" s="14" t="str">
        <f t="shared" si="52"/>
        <v>Aarhus Goalball</v>
      </c>
      <c r="J239" s="2" t="str" cm="1">
        <f t="array" ref="J239">TRIM(RIGHT(E239,LEN(E239)-LOOKUP(2,1/(MID(E239,ROW($1:$200),1)=" "),ROW($1:$200))))</f>
        <v>9-1</v>
      </c>
      <c r="K239" s="2">
        <f t="shared" si="53"/>
        <v>9</v>
      </c>
      <c r="L239" s="2">
        <f t="shared" si="54"/>
        <v>1</v>
      </c>
      <c r="M239" s="28">
        <f t="shared" si="46"/>
        <v>1</v>
      </c>
      <c r="N239" s="3" t="s">
        <v>7</v>
      </c>
      <c r="O239" s="3" t="s">
        <v>50</v>
      </c>
      <c r="P239" s="3" t="s">
        <v>10</v>
      </c>
      <c r="Q239" s="11">
        <f>IF(OR(O239="",P239=""),"",SUMIFS('1. Points System'!$E$3:$E$24,'1. Points System'!$C$3:$C$24,O239,'1. Points System'!$D$3:$D$24,P239))</f>
        <v>4.5</v>
      </c>
      <c r="R239" s="22"/>
      <c r="S239" s="6">
        <f t="shared" si="50"/>
        <v>4.5</v>
      </c>
      <c r="T239" s="21">
        <f t="shared" si="51"/>
        <v>2.25</v>
      </c>
      <c r="U239" s="45">
        <f t="shared" si="49"/>
        <v>4.508</v>
      </c>
    </row>
    <row r="240" spans="1:21" x14ac:dyDescent="0.25">
      <c r="A240" s="44" t="s">
        <v>47</v>
      </c>
      <c r="B240" s="17" t="s">
        <v>212</v>
      </c>
      <c r="C240" s="3" t="s">
        <v>40</v>
      </c>
      <c r="D240" s="4" t="s">
        <v>109</v>
      </c>
      <c r="E240" s="3" t="s">
        <v>277</v>
      </c>
      <c r="F240" s="28">
        <f t="shared" si="40"/>
        <v>1</v>
      </c>
      <c r="G240" s="28">
        <f t="shared" si="41"/>
        <v>9</v>
      </c>
      <c r="H240" s="27">
        <f t="shared" si="42"/>
        <v>-8</v>
      </c>
      <c r="I240" s="14" t="str">
        <f t="shared" si="52"/>
        <v>Aarhus Goalball</v>
      </c>
      <c r="J240" s="2" t="str" cm="1">
        <f t="array" ref="J240">TRIM(RIGHT(E240,LEN(E240)-LOOKUP(2,1/(MID(E240,ROW($1:$200),1)=" "),ROW($1:$200))))</f>
        <v>9-1</v>
      </c>
      <c r="K240" s="2">
        <f t="shared" si="53"/>
        <v>9</v>
      </c>
      <c r="L240" s="2">
        <f t="shared" si="54"/>
        <v>1</v>
      </c>
      <c r="M240" s="28">
        <f t="shared" si="46"/>
        <v>1</v>
      </c>
      <c r="N240" s="3" t="s">
        <v>7</v>
      </c>
      <c r="O240" s="3" t="s">
        <v>50</v>
      </c>
      <c r="P240" s="3" t="s">
        <v>11</v>
      </c>
      <c r="Q240" s="11">
        <f>IF(OR(O240="",P240=""),"",SUMIFS('1. Points System'!$E$3:$E$24,'1. Points System'!$C$3:$C$24,O240,'1. Points System'!$D$3:$D$24,P240))</f>
        <v>0</v>
      </c>
      <c r="R240" s="22"/>
      <c r="S240" s="6">
        <f t="shared" si="50"/>
        <v>0</v>
      </c>
      <c r="T240" s="21">
        <f t="shared" si="51"/>
        <v>0</v>
      </c>
      <c r="U240" s="45">
        <f t="shared" si="49"/>
        <v>-8.0000000000000002E-3</v>
      </c>
    </row>
    <row r="241" spans="1:21" x14ac:dyDescent="0.25">
      <c r="A241" s="44" t="s">
        <v>47</v>
      </c>
      <c r="B241" s="17" t="s">
        <v>212</v>
      </c>
      <c r="C241" s="3" t="s">
        <v>38</v>
      </c>
      <c r="D241" s="4" t="s">
        <v>110</v>
      </c>
      <c r="E241" s="3" t="s">
        <v>278</v>
      </c>
      <c r="F241" s="29">
        <f t="shared" si="40"/>
        <v>8</v>
      </c>
      <c r="G241" s="28">
        <f t="shared" si="41"/>
        <v>9</v>
      </c>
      <c r="H241" s="27">
        <f t="shared" si="42"/>
        <v>-1</v>
      </c>
      <c r="I241" s="14" t="str">
        <f t="shared" si="52"/>
        <v>ONCE Catalunya</v>
      </c>
      <c r="J241" s="2" t="str" cm="1">
        <f t="array" ref="J241">TRIM(RIGHT(E241,LEN(E241)-LOOKUP(2,1/(MID(E241,ROW($1:$200),1)=" "),ROW($1:$200))))</f>
        <v>9-8</v>
      </c>
      <c r="K241" s="2">
        <f t="shared" si="53"/>
        <v>9</v>
      </c>
      <c r="L241" s="2">
        <f t="shared" si="54"/>
        <v>8</v>
      </c>
      <c r="M241" s="28">
        <f t="shared" si="46"/>
        <v>1</v>
      </c>
      <c r="N241" s="3" t="s">
        <v>7</v>
      </c>
      <c r="O241" s="3" t="s">
        <v>50</v>
      </c>
      <c r="P241" s="3" t="s">
        <v>11</v>
      </c>
      <c r="Q241" s="11">
        <f>IF(OR(O241="",P241=""),"",SUMIFS('1. Points System'!$E$3:$E$24,'1. Points System'!$C$3:$C$24,O241,'1. Points System'!$D$3:$D$24,P241))</f>
        <v>0</v>
      </c>
      <c r="R241" s="22"/>
      <c r="S241" s="6">
        <f t="shared" si="50"/>
        <v>0</v>
      </c>
      <c r="T241" s="21">
        <f t="shared" si="51"/>
        <v>0</v>
      </c>
      <c r="U241" s="45">
        <f t="shared" si="49"/>
        <v>-1E-3</v>
      </c>
    </row>
    <row r="242" spans="1:21" x14ac:dyDescent="0.25">
      <c r="A242" s="44" t="s">
        <v>47</v>
      </c>
      <c r="B242" s="17" t="s">
        <v>212</v>
      </c>
      <c r="C242" s="3" t="s">
        <v>285</v>
      </c>
      <c r="D242" s="3" t="s">
        <v>110</v>
      </c>
      <c r="E242" s="3" t="s">
        <v>278</v>
      </c>
      <c r="F242" s="29">
        <f t="shared" si="40"/>
        <v>9</v>
      </c>
      <c r="G242" s="28">
        <f t="shared" si="41"/>
        <v>8</v>
      </c>
      <c r="H242" s="27">
        <f t="shared" si="42"/>
        <v>1</v>
      </c>
      <c r="I242" s="14" t="str">
        <f t="shared" si="52"/>
        <v>ONCE Catalunya</v>
      </c>
      <c r="J242" s="2" t="str" cm="1">
        <f t="array" ref="J242">TRIM(RIGHT(E242,LEN(E242)-LOOKUP(2,1/(MID(E242,ROW($1:$200),1)=" "),ROW($1:$200))))</f>
        <v>9-8</v>
      </c>
      <c r="K242" s="2">
        <f t="shared" si="53"/>
        <v>9</v>
      </c>
      <c r="L242" s="2">
        <f t="shared" si="54"/>
        <v>8</v>
      </c>
      <c r="M242" s="28">
        <f t="shared" si="46"/>
        <v>1</v>
      </c>
      <c r="N242" s="3" t="s">
        <v>7</v>
      </c>
      <c r="O242" s="3" t="s">
        <v>50</v>
      </c>
      <c r="P242" s="3" t="s">
        <v>10</v>
      </c>
      <c r="Q242" s="11">
        <f>IF(OR(O242="",P242=""),"",SUMIFS('1. Points System'!$E$3:$E$24,'1. Points System'!$C$3:$C$24,O242,'1. Points System'!$D$3:$D$24,P242))</f>
        <v>4.5</v>
      </c>
      <c r="R242" s="22"/>
      <c r="S242" s="6">
        <f t="shared" si="50"/>
        <v>4.5</v>
      </c>
      <c r="T242" s="21">
        <f t="shared" si="51"/>
        <v>2.25</v>
      </c>
      <c r="U242" s="45">
        <f t="shared" si="49"/>
        <v>4.5010000000000003</v>
      </c>
    </row>
    <row r="243" spans="1:21" x14ac:dyDescent="0.25">
      <c r="A243" s="44" t="s">
        <v>47</v>
      </c>
      <c r="B243" s="17" t="s">
        <v>212</v>
      </c>
      <c r="C243" s="3" t="s">
        <v>360</v>
      </c>
      <c r="D243" s="3" t="s">
        <v>111</v>
      </c>
      <c r="E243" s="3" t="s">
        <v>279</v>
      </c>
      <c r="F243" s="29">
        <f t="shared" si="40"/>
        <v>7</v>
      </c>
      <c r="G243" s="28">
        <f t="shared" si="41"/>
        <v>16</v>
      </c>
      <c r="H243" s="27">
        <f t="shared" si="42"/>
        <v>-9</v>
      </c>
      <c r="I243" s="14" t="str">
        <f t="shared" si="52"/>
        <v>Sporting CP</v>
      </c>
      <c r="J243" s="2" t="str" cm="1">
        <f t="array" ref="J243">TRIM(RIGHT(E243,LEN(E243)-LOOKUP(2,1/(MID(E243,ROW($1:$200),1)=" "),ROW($1:$200))))</f>
        <v>16-7</v>
      </c>
      <c r="K243" s="2">
        <f t="shared" si="53"/>
        <v>16</v>
      </c>
      <c r="L243" s="2">
        <f t="shared" si="54"/>
        <v>7</v>
      </c>
      <c r="M243" s="28">
        <f t="shared" si="46"/>
        <v>1</v>
      </c>
      <c r="N243" s="3" t="s">
        <v>83</v>
      </c>
      <c r="O243" s="3" t="s">
        <v>20</v>
      </c>
      <c r="P243" s="3" t="s">
        <v>11</v>
      </c>
      <c r="Q243" s="11">
        <f>IF(OR(O243="",P243=""),"",SUMIFS('1. Points System'!$E$3:$E$24,'1. Points System'!$C$3:$C$24,O243,'1. Points System'!$D$3:$D$24,P243))</f>
        <v>0</v>
      </c>
      <c r="R243" s="22"/>
      <c r="S243" s="6">
        <f t="shared" ref="S243:S274" si="55">Q243</f>
        <v>0</v>
      </c>
      <c r="T243" s="21">
        <f t="shared" ref="T243:T274" si="56">S243/2</f>
        <v>0</v>
      </c>
      <c r="U243" s="45">
        <f t="shared" si="49"/>
        <v>-8.9999999999999993E-3</v>
      </c>
    </row>
    <row r="244" spans="1:21" x14ac:dyDescent="0.25">
      <c r="A244" s="44" t="s">
        <v>47</v>
      </c>
      <c r="B244" s="17" t="s">
        <v>212</v>
      </c>
      <c r="C244" s="3" t="s">
        <v>231</v>
      </c>
      <c r="D244" s="3" t="s">
        <v>111</v>
      </c>
      <c r="E244" s="3" t="s">
        <v>279</v>
      </c>
      <c r="F244" s="29">
        <f t="shared" si="40"/>
        <v>16</v>
      </c>
      <c r="G244" s="28">
        <f t="shared" si="41"/>
        <v>7</v>
      </c>
      <c r="H244" s="27">
        <f t="shared" si="42"/>
        <v>9</v>
      </c>
      <c r="I244" s="14" t="str">
        <f t="shared" si="52"/>
        <v>Sporting CP</v>
      </c>
      <c r="J244" s="2" t="str" cm="1">
        <f t="array" ref="J244">TRIM(RIGHT(E244,LEN(E244)-LOOKUP(2,1/(MID(E244,ROW($1:$200),1)=" "),ROW($1:$200))))</f>
        <v>16-7</v>
      </c>
      <c r="K244" s="2">
        <f t="shared" si="53"/>
        <v>16</v>
      </c>
      <c r="L244" s="2">
        <f t="shared" si="54"/>
        <v>7</v>
      </c>
      <c r="M244" s="28">
        <f t="shared" si="46"/>
        <v>1</v>
      </c>
      <c r="N244" s="3" t="s">
        <v>83</v>
      </c>
      <c r="O244" s="3" t="s">
        <v>20</v>
      </c>
      <c r="P244" s="3" t="s">
        <v>10</v>
      </c>
      <c r="Q244" s="11">
        <f>IF(OR(O244="",P244=""),"",SUMIFS('1. Points System'!$E$3:$E$24,'1. Points System'!$C$3:$C$24,O244,'1. Points System'!$D$3:$D$24,P244))</f>
        <v>3</v>
      </c>
      <c r="R244" s="22"/>
      <c r="S244" s="6">
        <f t="shared" si="55"/>
        <v>3</v>
      </c>
      <c r="T244" s="21">
        <f t="shared" si="56"/>
        <v>1.5</v>
      </c>
      <c r="U244" s="45">
        <f t="shared" si="49"/>
        <v>3.0089999999999999</v>
      </c>
    </row>
    <row r="245" spans="1:21" x14ac:dyDescent="0.25">
      <c r="A245" s="44" t="s">
        <v>47</v>
      </c>
      <c r="B245" s="17" t="s">
        <v>212</v>
      </c>
      <c r="C245" s="3" t="s">
        <v>286</v>
      </c>
      <c r="D245" s="3" t="s">
        <v>112</v>
      </c>
      <c r="E245" s="3" t="s">
        <v>412</v>
      </c>
      <c r="F245" s="28">
        <f t="shared" si="40"/>
        <v>8</v>
      </c>
      <c r="G245" s="28">
        <f t="shared" si="41"/>
        <v>6</v>
      </c>
      <c r="H245" s="27">
        <f t="shared" si="42"/>
        <v>2</v>
      </c>
      <c r="I245" s="14" t="str">
        <f t="shared" si="52"/>
        <v>RGC Hansa</v>
      </c>
      <c r="J245" s="2" t="str" cm="1">
        <f t="array" ref="J245">TRIM(RIGHT(E245,LEN(E245)-LOOKUP(2,1/(MID(E245,ROW($1:$200),1)=" "),ROW($1:$200))))</f>
        <v>6-8</v>
      </c>
      <c r="K245" s="2">
        <f t="shared" si="53"/>
        <v>6</v>
      </c>
      <c r="L245" s="2">
        <f t="shared" si="54"/>
        <v>8</v>
      </c>
      <c r="M245" s="28">
        <f t="shared" si="46"/>
        <v>1</v>
      </c>
      <c r="N245" s="3" t="s">
        <v>8</v>
      </c>
      <c r="O245" s="3" t="s">
        <v>50</v>
      </c>
      <c r="P245" s="3" t="s">
        <v>10</v>
      </c>
      <c r="Q245" s="11">
        <f>IF(OR(O245="",P245=""),"",SUMIFS('1. Points System'!$E$3:$E$24,'1. Points System'!$C$3:$C$24,O245,'1. Points System'!$D$3:$D$24,P245))</f>
        <v>4.5</v>
      </c>
      <c r="R245" s="22"/>
      <c r="S245" s="6">
        <f t="shared" si="55"/>
        <v>4.5</v>
      </c>
      <c r="T245" s="21">
        <f t="shared" si="56"/>
        <v>2.25</v>
      </c>
      <c r="U245" s="45">
        <f t="shared" si="49"/>
        <v>4.5019999999999998</v>
      </c>
    </row>
    <row r="246" spans="1:21" x14ac:dyDescent="0.25">
      <c r="A246" s="44" t="s">
        <v>47</v>
      </c>
      <c r="B246" s="17" t="s">
        <v>212</v>
      </c>
      <c r="C246" s="3" t="s">
        <v>356</v>
      </c>
      <c r="D246" s="3" t="s">
        <v>112</v>
      </c>
      <c r="E246" s="3" t="s">
        <v>412</v>
      </c>
      <c r="F246" s="29">
        <f t="shared" si="40"/>
        <v>6</v>
      </c>
      <c r="G246" s="28">
        <f t="shared" si="41"/>
        <v>8</v>
      </c>
      <c r="H246" s="27">
        <f t="shared" si="42"/>
        <v>-2</v>
      </c>
      <c r="I246" s="14" t="str">
        <f t="shared" si="52"/>
        <v>RGC Hansa</v>
      </c>
      <c r="J246" s="2" t="str" cm="1">
        <f t="array" ref="J246">TRIM(RIGHT(E246,LEN(E246)-LOOKUP(2,1/(MID(E246,ROW($1:$200),1)=" "),ROW($1:$200))))</f>
        <v>6-8</v>
      </c>
      <c r="K246" s="2">
        <f t="shared" si="53"/>
        <v>6</v>
      </c>
      <c r="L246" s="2">
        <f t="shared" si="54"/>
        <v>8</v>
      </c>
      <c r="M246" s="28">
        <f t="shared" si="46"/>
        <v>1</v>
      </c>
      <c r="N246" s="3" t="s">
        <v>8</v>
      </c>
      <c r="O246" s="3" t="s">
        <v>50</v>
      </c>
      <c r="P246" s="3" t="s">
        <v>11</v>
      </c>
      <c r="Q246" s="11">
        <f>IF(OR(O246="",P246=""),"",SUMIFS('1. Points System'!$E$3:$E$24,'1. Points System'!$C$3:$C$24,O246,'1. Points System'!$D$3:$D$24,P246))</f>
        <v>0</v>
      </c>
      <c r="R246" s="22"/>
      <c r="S246" s="6">
        <f t="shared" si="55"/>
        <v>0</v>
      </c>
      <c r="T246" s="21">
        <f t="shared" si="56"/>
        <v>0</v>
      </c>
      <c r="U246" s="45">
        <f t="shared" si="49"/>
        <v>-2E-3</v>
      </c>
    </row>
    <row r="247" spans="1:21" x14ac:dyDescent="0.25">
      <c r="A247" s="44" t="s">
        <v>47</v>
      </c>
      <c r="B247" s="17" t="s">
        <v>212</v>
      </c>
      <c r="C247" s="3" t="s">
        <v>40</v>
      </c>
      <c r="D247" s="3" t="s">
        <v>113</v>
      </c>
      <c r="E247" s="3" t="s">
        <v>396</v>
      </c>
      <c r="F247" s="28">
        <f t="shared" si="40"/>
        <v>10</v>
      </c>
      <c r="G247" s="28">
        <f t="shared" si="41"/>
        <v>9</v>
      </c>
      <c r="H247" s="27">
        <f t="shared" si="42"/>
        <v>1</v>
      </c>
      <c r="I247" s="14" t="str">
        <f t="shared" si="52"/>
        <v>Ha. vi. 2 Bruxelles</v>
      </c>
      <c r="J247" s="2" t="str" cm="1">
        <f t="array" ref="J247">TRIM(RIGHT(E247,LEN(E247)-LOOKUP(2,1/(MID(E247,ROW($1:$200),1)=" "),ROW($1:$200))))</f>
        <v>10-9</v>
      </c>
      <c r="K247" s="2">
        <f t="shared" si="53"/>
        <v>10</v>
      </c>
      <c r="L247" s="2">
        <f t="shared" si="54"/>
        <v>9</v>
      </c>
      <c r="M247" s="28">
        <f t="shared" si="46"/>
        <v>1</v>
      </c>
      <c r="N247" s="3" t="s">
        <v>83</v>
      </c>
      <c r="O247" s="3" t="s">
        <v>26</v>
      </c>
      <c r="P247" s="3" t="s">
        <v>10</v>
      </c>
      <c r="Q247" s="11">
        <f>IF(OR(O247="",P247=""),"",SUMIFS('1. Points System'!$E$3:$E$24,'1. Points System'!$C$3:$C$24,O247,'1. Points System'!$D$3:$D$24,P247))</f>
        <v>2</v>
      </c>
      <c r="R247" s="22"/>
      <c r="S247" s="6">
        <f t="shared" si="55"/>
        <v>2</v>
      </c>
      <c r="T247" s="21">
        <f t="shared" si="56"/>
        <v>1</v>
      </c>
      <c r="U247" s="45">
        <f t="shared" si="49"/>
        <v>2.0009999999999999</v>
      </c>
    </row>
    <row r="248" spans="1:21" x14ac:dyDescent="0.25">
      <c r="A248" s="44" t="s">
        <v>47</v>
      </c>
      <c r="B248" s="17" t="s">
        <v>212</v>
      </c>
      <c r="C248" s="3" t="s">
        <v>38</v>
      </c>
      <c r="D248" s="3" t="s">
        <v>113</v>
      </c>
      <c r="E248" s="3" t="s">
        <v>280</v>
      </c>
      <c r="F248" s="29">
        <f t="shared" si="40"/>
        <v>6</v>
      </c>
      <c r="G248" s="28">
        <f t="shared" si="41"/>
        <v>6</v>
      </c>
      <c r="H248" s="27">
        <f t="shared" si="42"/>
        <v>0</v>
      </c>
      <c r="I248" s="14" t="str">
        <f t="shared" si="52"/>
        <v>Ha. vi. 2 Bruxelles</v>
      </c>
      <c r="J248" s="2" t="str" cm="1">
        <f t="array" ref="J248">TRIM(RIGHT(E248,LEN(E248)-LOOKUP(2,1/(MID(E248,ROW($1:$200),1)=" "),ROW($1:$200))))</f>
        <v>6-6</v>
      </c>
      <c r="K248" s="2">
        <f t="shared" si="53"/>
        <v>6</v>
      </c>
      <c r="L248" s="2">
        <f t="shared" si="54"/>
        <v>6</v>
      </c>
      <c r="M248" s="28">
        <f t="shared" si="46"/>
        <v>1</v>
      </c>
      <c r="N248" s="3" t="s">
        <v>83</v>
      </c>
      <c r="O248" s="3" t="s">
        <v>26</v>
      </c>
      <c r="P248" s="3" t="s">
        <v>11</v>
      </c>
      <c r="Q248" s="11">
        <f>IF(OR(O248="",P248=""),"",SUMIFS('1. Points System'!$E$3:$E$24,'1. Points System'!$C$3:$C$24,O248,'1. Points System'!$D$3:$D$24,P248))</f>
        <v>1</v>
      </c>
      <c r="R248" s="22"/>
      <c r="S248" s="6">
        <f t="shared" si="55"/>
        <v>1</v>
      </c>
      <c r="T248" s="21">
        <f t="shared" si="56"/>
        <v>0.5</v>
      </c>
      <c r="U248" s="45">
        <f t="shared" si="49"/>
        <v>1</v>
      </c>
    </row>
    <row r="249" spans="1:21" x14ac:dyDescent="0.25">
      <c r="A249" s="44" t="s">
        <v>47</v>
      </c>
      <c r="B249" s="17" t="s">
        <v>212</v>
      </c>
      <c r="C249" s="3" t="s">
        <v>44</v>
      </c>
      <c r="D249" s="3" t="s">
        <v>114</v>
      </c>
      <c r="E249" s="3" t="s">
        <v>281</v>
      </c>
      <c r="F249" s="28">
        <f t="shared" si="40"/>
        <v>8</v>
      </c>
      <c r="G249" s="28">
        <f t="shared" si="41"/>
        <v>5</v>
      </c>
      <c r="H249" s="27">
        <f t="shared" si="42"/>
        <v>3</v>
      </c>
      <c r="I249" s="14" t="str">
        <f t="shared" si="52"/>
        <v>Aarhus Goalball</v>
      </c>
      <c r="J249" s="2" t="str" cm="1">
        <f t="array" ref="J249">TRIM(RIGHT(E249,LEN(E249)-LOOKUP(2,1/(MID(E249,ROW($1:$200),1)=" "),ROW($1:$200))))</f>
        <v>8-5</v>
      </c>
      <c r="K249" s="2">
        <f t="shared" si="53"/>
        <v>8</v>
      </c>
      <c r="L249" s="2">
        <f t="shared" si="54"/>
        <v>5</v>
      </c>
      <c r="M249" s="28">
        <f t="shared" si="46"/>
        <v>1</v>
      </c>
      <c r="N249" s="3" t="s">
        <v>8</v>
      </c>
      <c r="O249" s="3" t="s">
        <v>50</v>
      </c>
      <c r="P249" s="3" t="s">
        <v>10</v>
      </c>
      <c r="Q249" s="11">
        <f>IF(OR(O249="",P249=""),"",SUMIFS('1. Points System'!$E$3:$E$24,'1. Points System'!$C$3:$C$24,O249,'1. Points System'!$D$3:$D$24,P249))</f>
        <v>4.5</v>
      </c>
      <c r="R249" s="22"/>
      <c r="S249" s="6">
        <f t="shared" si="55"/>
        <v>4.5</v>
      </c>
      <c r="T249" s="21">
        <f t="shared" si="56"/>
        <v>2.25</v>
      </c>
      <c r="U249" s="45">
        <f t="shared" si="49"/>
        <v>4.5030000000000001</v>
      </c>
    </row>
    <row r="250" spans="1:21" x14ac:dyDescent="0.25">
      <c r="A250" s="44" t="s">
        <v>47</v>
      </c>
      <c r="B250" s="17" t="s">
        <v>212</v>
      </c>
      <c r="C250" s="3" t="s">
        <v>285</v>
      </c>
      <c r="D250" s="3" t="s">
        <v>114</v>
      </c>
      <c r="E250" s="3" t="s">
        <v>281</v>
      </c>
      <c r="F250" s="29">
        <f t="shared" si="40"/>
        <v>5</v>
      </c>
      <c r="G250" s="28">
        <f t="shared" si="41"/>
        <v>8</v>
      </c>
      <c r="H250" s="27">
        <f t="shared" si="42"/>
        <v>-3</v>
      </c>
      <c r="I250" s="14" t="str">
        <f t="shared" si="52"/>
        <v>Aarhus Goalball</v>
      </c>
      <c r="J250" s="2" t="str" cm="1">
        <f t="array" ref="J250">TRIM(RIGHT(E250,LEN(E250)-LOOKUP(2,1/(MID(E250,ROW($1:$200),1)=" "),ROW($1:$200))))</f>
        <v>8-5</v>
      </c>
      <c r="K250" s="2">
        <f t="shared" si="53"/>
        <v>8</v>
      </c>
      <c r="L250" s="2">
        <f t="shared" si="54"/>
        <v>5</v>
      </c>
      <c r="M250" s="28">
        <f t="shared" si="46"/>
        <v>1</v>
      </c>
      <c r="N250" s="3" t="s">
        <v>8</v>
      </c>
      <c r="O250" s="3" t="s">
        <v>50</v>
      </c>
      <c r="P250" s="3" t="s">
        <v>11</v>
      </c>
      <c r="Q250" s="11">
        <f>IF(OR(O250="",P250=""),"",SUMIFS('1. Points System'!$E$3:$E$24,'1. Points System'!$C$3:$C$24,O250,'1. Points System'!$D$3:$D$24,P250))</f>
        <v>0</v>
      </c>
      <c r="R250" s="22"/>
      <c r="S250" s="6">
        <f t="shared" si="55"/>
        <v>0</v>
      </c>
      <c r="T250" s="21">
        <f t="shared" si="56"/>
        <v>0</v>
      </c>
      <c r="U250" s="45">
        <f t="shared" si="49"/>
        <v>-3.0000000000000001E-3</v>
      </c>
    </row>
    <row r="251" spans="1:21" x14ac:dyDescent="0.25">
      <c r="A251" s="44" t="s">
        <v>47</v>
      </c>
      <c r="B251" s="17" t="s">
        <v>212</v>
      </c>
      <c r="C251" s="3" t="s">
        <v>360</v>
      </c>
      <c r="D251" s="3" t="s">
        <v>115</v>
      </c>
      <c r="E251" s="3" t="s">
        <v>282</v>
      </c>
      <c r="F251" s="29">
        <f t="shared" si="40"/>
        <v>1</v>
      </c>
      <c r="G251" s="28">
        <f t="shared" si="41"/>
        <v>3</v>
      </c>
      <c r="H251" s="27">
        <f t="shared" si="42"/>
        <v>-2</v>
      </c>
      <c r="I251" s="14" t="str">
        <f t="shared" si="52"/>
        <v>Näpäjä</v>
      </c>
      <c r="J251" s="2" t="str" cm="1">
        <f t="array" ref="J251">TRIM(RIGHT(E251,LEN(E251)-LOOKUP(2,1/(MID(E251,ROW($1:$200),1)=" "),ROW($1:$200))))</f>
        <v>1-3</v>
      </c>
      <c r="K251" s="2">
        <f t="shared" si="53"/>
        <v>1</v>
      </c>
      <c r="L251" s="2">
        <f t="shared" si="54"/>
        <v>3</v>
      </c>
      <c r="M251" s="28">
        <f t="shared" si="46"/>
        <v>1</v>
      </c>
      <c r="N251" s="3" t="s">
        <v>83</v>
      </c>
      <c r="O251" s="3" t="s">
        <v>20</v>
      </c>
      <c r="P251" s="3" t="s">
        <v>11</v>
      </c>
      <c r="Q251" s="11">
        <f>IF(OR(O251="",P251=""),"",SUMIFS('1. Points System'!$E$3:$E$24,'1. Points System'!$C$3:$C$24,O251,'1. Points System'!$D$3:$D$24,P251))</f>
        <v>0</v>
      </c>
      <c r="R251" s="22"/>
      <c r="S251" s="6">
        <f t="shared" si="55"/>
        <v>0</v>
      </c>
      <c r="T251" s="21">
        <f t="shared" si="56"/>
        <v>0</v>
      </c>
      <c r="U251" s="45">
        <f t="shared" si="49"/>
        <v>-2E-3</v>
      </c>
    </row>
    <row r="252" spans="1:21" x14ac:dyDescent="0.25">
      <c r="A252" s="44" t="s">
        <v>47</v>
      </c>
      <c r="B252" s="17" t="s">
        <v>212</v>
      </c>
      <c r="C252" s="3" t="s">
        <v>38</v>
      </c>
      <c r="D252" s="4" t="s">
        <v>115</v>
      </c>
      <c r="E252" s="3" t="s">
        <v>282</v>
      </c>
      <c r="F252" s="29">
        <f t="shared" si="40"/>
        <v>3</v>
      </c>
      <c r="G252" s="28">
        <f t="shared" si="41"/>
        <v>1</v>
      </c>
      <c r="H252" s="27">
        <f t="shared" si="42"/>
        <v>2</v>
      </c>
      <c r="I252" s="14" t="str">
        <f t="shared" si="52"/>
        <v>Näpäjä</v>
      </c>
      <c r="J252" s="2" t="str" cm="1">
        <f t="array" ref="J252">TRIM(RIGHT(E252,LEN(E252)-LOOKUP(2,1/(MID(E252,ROW($1:$200),1)=" "),ROW($1:$200))))</f>
        <v>1-3</v>
      </c>
      <c r="K252" s="2">
        <f t="shared" si="53"/>
        <v>1</v>
      </c>
      <c r="L252" s="2">
        <f t="shared" si="54"/>
        <v>3</v>
      </c>
      <c r="M252" s="27">
        <f t="shared" si="46"/>
        <v>1</v>
      </c>
      <c r="N252" s="4" t="s">
        <v>83</v>
      </c>
      <c r="O252" s="3" t="s">
        <v>20</v>
      </c>
      <c r="P252" s="3" t="s">
        <v>10</v>
      </c>
      <c r="Q252" s="11">
        <f>IF(OR(O252="",P252=""),"",SUMIFS('1. Points System'!$E$3:$E$24,'1. Points System'!$C$3:$C$24,O252,'1. Points System'!$D$3:$D$24,P252))</f>
        <v>3</v>
      </c>
      <c r="R252" s="22"/>
      <c r="S252" s="6">
        <f t="shared" si="55"/>
        <v>3</v>
      </c>
      <c r="T252" s="21">
        <f t="shared" si="56"/>
        <v>1.5</v>
      </c>
      <c r="U252" s="45">
        <f t="shared" si="49"/>
        <v>3.0019999999999998</v>
      </c>
    </row>
    <row r="253" spans="1:21" x14ac:dyDescent="0.25">
      <c r="A253" s="44" t="s">
        <v>47</v>
      </c>
      <c r="B253" s="17" t="s">
        <v>212</v>
      </c>
      <c r="C253" s="3" t="s">
        <v>40</v>
      </c>
      <c r="D253" s="3" t="s">
        <v>116</v>
      </c>
      <c r="E253" s="3" t="s">
        <v>283</v>
      </c>
      <c r="F253" s="28">
        <f t="shared" si="40"/>
        <v>9</v>
      </c>
      <c r="G253" s="28">
        <f t="shared" si="41"/>
        <v>12</v>
      </c>
      <c r="H253" s="27">
        <f t="shared" si="42"/>
        <v>-3</v>
      </c>
      <c r="I253" s="14" t="str">
        <f t="shared" si="52"/>
        <v>Sporting</v>
      </c>
      <c r="J253" s="2" t="str" cm="1">
        <f t="array" ref="J253">TRIM(RIGHT(E253,LEN(E253)-LOOKUP(2,1/(MID(E253,ROW($1:$200),1)=" "),ROW($1:$200))))</f>
        <v>12-9</v>
      </c>
      <c r="K253" s="2">
        <f t="shared" si="53"/>
        <v>12</v>
      </c>
      <c r="L253" s="2">
        <f t="shared" si="54"/>
        <v>9</v>
      </c>
      <c r="M253" s="28">
        <f t="shared" si="46"/>
        <v>1</v>
      </c>
      <c r="N253" s="3" t="s">
        <v>83</v>
      </c>
      <c r="O253" s="3" t="s">
        <v>20</v>
      </c>
      <c r="P253" s="3" t="s">
        <v>11</v>
      </c>
      <c r="Q253" s="11">
        <f>IF(OR(O253="",P253=""),"",SUMIFS('1. Points System'!$E$3:$E$24,'1. Points System'!$C$3:$C$24,O253,'1. Points System'!$D$3:$D$24,P253))</f>
        <v>0</v>
      </c>
      <c r="R253" s="22"/>
      <c r="S253" s="6">
        <f t="shared" si="55"/>
        <v>0</v>
      </c>
      <c r="T253" s="21">
        <f t="shared" si="56"/>
        <v>0</v>
      </c>
      <c r="U253" s="45">
        <f t="shared" si="49"/>
        <v>-3.0000000000000001E-3</v>
      </c>
    </row>
    <row r="254" spans="1:21" x14ac:dyDescent="0.25">
      <c r="A254" s="44" t="s">
        <v>47</v>
      </c>
      <c r="B254" s="17" t="s">
        <v>212</v>
      </c>
      <c r="C254" s="3" t="s">
        <v>231</v>
      </c>
      <c r="D254" s="3" t="s">
        <v>116</v>
      </c>
      <c r="E254" s="3" t="s">
        <v>401</v>
      </c>
      <c r="F254" s="29">
        <f t="shared" si="40"/>
        <v>12</v>
      </c>
      <c r="G254" s="28">
        <f t="shared" si="41"/>
        <v>9</v>
      </c>
      <c r="H254" s="27">
        <f t="shared" si="42"/>
        <v>3</v>
      </c>
      <c r="I254" s="14" t="str">
        <f t="shared" si="52"/>
        <v>Sporting CP</v>
      </c>
      <c r="J254" s="2" t="str" cm="1">
        <f t="array" ref="J254">TRIM(RIGHT(E254,LEN(E254)-LOOKUP(2,1/(MID(E254,ROW($1:$200),1)=" "),ROW($1:$200))))</f>
        <v>12:9</v>
      </c>
      <c r="K254" s="2">
        <f t="shared" si="53"/>
        <v>12</v>
      </c>
      <c r="L254" s="2">
        <f t="shared" si="54"/>
        <v>9</v>
      </c>
      <c r="M254" s="28">
        <f t="shared" si="46"/>
        <v>1</v>
      </c>
      <c r="N254" s="3" t="s">
        <v>83</v>
      </c>
      <c r="O254" s="3" t="s">
        <v>20</v>
      </c>
      <c r="P254" s="3" t="s">
        <v>10</v>
      </c>
      <c r="Q254" s="11">
        <f>IF(OR(O254="",P254=""),"",SUMIFS('1. Points System'!$E$3:$E$24,'1. Points System'!$C$3:$C$24,O254,'1. Points System'!$D$3:$D$24,P254))</f>
        <v>3</v>
      </c>
      <c r="R254" s="22"/>
      <c r="S254" s="6">
        <f t="shared" si="55"/>
        <v>3</v>
      </c>
      <c r="T254" s="21">
        <f t="shared" si="56"/>
        <v>1.5</v>
      </c>
      <c r="U254" s="45">
        <f t="shared" si="49"/>
        <v>3.0030000000000001</v>
      </c>
    </row>
    <row r="255" spans="1:21" x14ac:dyDescent="0.25">
      <c r="A255" s="44" t="s">
        <v>47</v>
      </c>
      <c r="B255" s="17" t="s">
        <v>212</v>
      </c>
      <c r="C255" s="3" t="s">
        <v>285</v>
      </c>
      <c r="D255" s="3" t="s">
        <v>117</v>
      </c>
      <c r="E255" s="3" t="s">
        <v>408</v>
      </c>
      <c r="F255" s="29">
        <f t="shared" si="40"/>
        <v>1</v>
      </c>
      <c r="G255" s="28">
        <f t="shared" si="41"/>
        <v>11</v>
      </c>
      <c r="H255" s="27">
        <f t="shared" si="42"/>
        <v>-10</v>
      </c>
      <c r="I255" s="14" t="str">
        <f t="shared" si="52"/>
        <v>RGC Hansa</v>
      </c>
      <c r="J255" s="2" t="str" cm="1">
        <f t="array" ref="J255">TRIM(RIGHT(E255,LEN(E255)-LOOKUP(2,1/(MID(E255,ROW($1:$200),1)=" "),ROW($1:$200))))</f>
        <v>11-1</v>
      </c>
      <c r="K255" s="2">
        <f t="shared" si="53"/>
        <v>11</v>
      </c>
      <c r="L255" s="2">
        <f t="shared" si="54"/>
        <v>1</v>
      </c>
      <c r="M255" s="28">
        <f t="shared" si="46"/>
        <v>1</v>
      </c>
      <c r="N255" s="3" t="s">
        <v>9</v>
      </c>
      <c r="O255" s="3" t="s">
        <v>50</v>
      </c>
      <c r="P255" s="3" t="s">
        <v>11</v>
      </c>
      <c r="Q255" s="11">
        <f>IF(OR(O255="",P255=""),"",SUMIFS('1. Points System'!$E$3:$E$24,'1. Points System'!$C$3:$C$24,O255,'1. Points System'!$D$3:$D$24,P255))</f>
        <v>0</v>
      </c>
      <c r="R255" s="22"/>
      <c r="S255" s="6">
        <f t="shared" si="55"/>
        <v>0</v>
      </c>
      <c r="T255" s="21">
        <f t="shared" si="56"/>
        <v>0</v>
      </c>
      <c r="U255" s="45">
        <f t="shared" si="49"/>
        <v>-0.01</v>
      </c>
    </row>
    <row r="256" spans="1:21" x14ac:dyDescent="0.25">
      <c r="A256" s="44" t="s">
        <v>47</v>
      </c>
      <c r="B256" s="17" t="s">
        <v>212</v>
      </c>
      <c r="C256" s="3" t="s">
        <v>356</v>
      </c>
      <c r="D256" s="3" t="s">
        <v>117</v>
      </c>
      <c r="E256" s="3" t="s">
        <v>408</v>
      </c>
      <c r="F256" s="29">
        <f t="shared" si="40"/>
        <v>11</v>
      </c>
      <c r="G256" s="28">
        <f t="shared" si="41"/>
        <v>1</v>
      </c>
      <c r="H256" s="27">
        <f t="shared" si="42"/>
        <v>10</v>
      </c>
      <c r="I256" s="14" t="str">
        <f t="shared" si="52"/>
        <v>RGC Hansa</v>
      </c>
      <c r="J256" s="2" t="str" cm="1">
        <f t="array" ref="J256">TRIM(RIGHT(E256,LEN(E256)-LOOKUP(2,1/(MID(E256,ROW($1:$200),1)=" "),ROW($1:$200))))</f>
        <v>11-1</v>
      </c>
      <c r="K256" s="2">
        <f t="shared" si="53"/>
        <v>11</v>
      </c>
      <c r="L256" s="2">
        <f t="shared" si="54"/>
        <v>1</v>
      </c>
      <c r="M256" s="28">
        <f t="shared" si="46"/>
        <v>1</v>
      </c>
      <c r="N256" s="3" t="s">
        <v>9</v>
      </c>
      <c r="O256" s="3" t="s">
        <v>50</v>
      </c>
      <c r="P256" s="3" t="s">
        <v>10</v>
      </c>
      <c r="Q256" s="11">
        <f>IF(OR(O256="",P256=""),"",SUMIFS('1. Points System'!$E$3:$E$24,'1. Points System'!$C$3:$C$24,O256,'1. Points System'!$D$3:$D$24,P256))</f>
        <v>4.5</v>
      </c>
      <c r="R256" s="22"/>
      <c r="S256" s="6">
        <f t="shared" si="55"/>
        <v>4.5</v>
      </c>
      <c r="T256" s="21">
        <f t="shared" si="56"/>
        <v>2.25</v>
      </c>
      <c r="U256" s="45">
        <f t="shared" si="49"/>
        <v>4.51</v>
      </c>
    </row>
    <row r="257" spans="1:21" x14ac:dyDescent="0.25">
      <c r="A257" s="44" t="s">
        <v>47</v>
      </c>
      <c r="B257" s="17" t="s">
        <v>212</v>
      </c>
      <c r="C257" s="3" t="s">
        <v>44</v>
      </c>
      <c r="D257" s="3" t="s">
        <v>118</v>
      </c>
      <c r="E257" s="3" t="s">
        <v>284</v>
      </c>
      <c r="F257" s="28">
        <f t="shared" si="40"/>
        <v>9</v>
      </c>
      <c r="G257" s="28">
        <f t="shared" si="41"/>
        <v>6</v>
      </c>
      <c r="H257" s="27">
        <f t="shared" si="42"/>
        <v>3</v>
      </c>
      <c r="I257" s="14" t="str">
        <f t="shared" si="52"/>
        <v>BRUK-BET Termalica Krakow</v>
      </c>
      <c r="J257" s="2" t="str" cm="1">
        <f t="array" ref="J257">TRIM(RIGHT(E257,LEN(E257)-LOOKUP(2,1/(MID(E257,ROW($1:$200),1)=" "),ROW($1:$200))))</f>
        <v>6-9</v>
      </c>
      <c r="K257" s="2">
        <f t="shared" si="53"/>
        <v>6</v>
      </c>
      <c r="L257" s="2">
        <f t="shared" si="54"/>
        <v>9</v>
      </c>
      <c r="M257" s="28">
        <f t="shared" si="46"/>
        <v>1</v>
      </c>
      <c r="N257" s="3" t="s">
        <v>9</v>
      </c>
      <c r="O257" s="3" t="s">
        <v>50</v>
      </c>
      <c r="P257" s="3" t="s">
        <v>10</v>
      </c>
      <c r="Q257" s="11">
        <f>IF(OR(O257="",P257=""),"",SUMIFS('1. Points System'!$E$3:$E$24,'1. Points System'!$C$3:$C$24,O257,'1. Points System'!$D$3:$D$24,P257))</f>
        <v>4.5</v>
      </c>
      <c r="R257" s="22"/>
      <c r="S257" s="6">
        <f t="shared" si="55"/>
        <v>4.5</v>
      </c>
      <c r="T257" s="21">
        <f t="shared" si="56"/>
        <v>2.25</v>
      </c>
      <c r="U257" s="45">
        <f t="shared" si="49"/>
        <v>4.5030000000000001</v>
      </c>
    </row>
    <row r="258" spans="1:21" x14ac:dyDescent="0.25">
      <c r="A258" s="44" t="s">
        <v>47</v>
      </c>
      <c r="B258" s="17" t="s">
        <v>212</v>
      </c>
      <c r="C258" s="3" t="s">
        <v>286</v>
      </c>
      <c r="D258" s="3" t="s">
        <v>118</v>
      </c>
      <c r="E258" s="3" t="s">
        <v>284</v>
      </c>
      <c r="F258" s="28">
        <f t="shared" si="40"/>
        <v>6</v>
      </c>
      <c r="G258" s="28">
        <f t="shared" si="41"/>
        <v>9</v>
      </c>
      <c r="H258" s="27">
        <f t="shared" si="42"/>
        <v>-3</v>
      </c>
      <c r="I258" s="14" t="str">
        <f t="shared" si="52"/>
        <v>BRUK-BET Termalica Krakow</v>
      </c>
      <c r="J258" s="2" t="str" cm="1">
        <f t="array" ref="J258">TRIM(RIGHT(E258,LEN(E258)-LOOKUP(2,1/(MID(E258,ROW($1:$200),1)=" "),ROW($1:$200))))</f>
        <v>6-9</v>
      </c>
      <c r="K258" s="2">
        <f t="shared" si="53"/>
        <v>6</v>
      </c>
      <c r="L258" s="2">
        <f t="shared" si="54"/>
        <v>9</v>
      </c>
      <c r="M258" s="28">
        <f t="shared" si="46"/>
        <v>1</v>
      </c>
      <c r="N258" s="3" t="s">
        <v>9</v>
      </c>
      <c r="O258" s="3" t="s">
        <v>50</v>
      </c>
      <c r="P258" s="3" t="s">
        <v>11</v>
      </c>
      <c r="Q258" s="11">
        <f>IF(OR(O258="",P258=""),"",SUMIFS('1. Points System'!$E$3:$E$24,'1. Points System'!$C$3:$C$24,O258,'1. Points System'!$D$3:$D$24,P258))</f>
        <v>0</v>
      </c>
      <c r="R258" s="22"/>
      <c r="S258" s="6">
        <f t="shared" si="55"/>
        <v>0</v>
      </c>
      <c r="T258" s="21">
        <f t="shared" si="56"/>
        <v>0</v>
      </c>
      <c r="U258" s="45">
        <f t="shared" si="49"/>
        <v>-3.0000000000000001E-3</v>
      </c>
    </row>
    <row r="259" spans="1:21" x14ac:dyDescent="0.25">
      <c r="A259" s="44" t="s">
        <v>373</v>
      </c>
      <c r="B259" s="18" t="s">
        <v>374</v>
      </c>
      <c r="C259" s="3" t="s">
        <v>359</v>
      </c>
      <c r="D259" s="3" t="s">
        <v>375</v>
      </c>
      <c r="E259" s="3" t="s">
        <v>376</v>
      </c>
      <c r="F259" s="28">
        <f t="shared" ref="F259:F322" si="57">IF($I259="","",IF(TRIM(SUBSTITUTE($C259,CHAR(160)," "))=TRIM(SUBSTITUTE($I259,CHAR(160)," ")),$K259,$L259))</f>
        <v>0</v>
      </c>
      <c r="G259" s="28">
        <f t="shared" ref="G259:G322" si="58">IF($I259="","",IF(TRIM(SUBSTITUTE($C259,CHAR(160)," "))=TRIM(SUBSTITUTE($I259,CHAR(160)," ")),$L259,$K259))</f>
        <v>0</v>
      </c>
      <c r="H259" s="27">
        <f t="shared" ref="H259:H322" si="59">F259-G259</f>
        <v>0</v>
      </c>
      <c r="I259" s="14">
        <v>0</v>
      </c>
      <c r="J259" s="2">
        <v>0</v>
      </c>
      <c r="K259" s="2">
        <v>0</v>
      </c>
      <c r="L259" s="2">
        <v>0</v>
      </c>
      <c r="M259" s="28">
        <f t="shared" ref="M259:M322" si="60">IF(OR(O259="",ISNUMBER(IFERROR(SEARCH("special",O259),""))),0,1)</f>
        <v>0</v>
      </c>
      <c r="N259" s="3" t="s">
        <v>369</v>
      </c>
      <c r="O259" s="3" t="s">
        <v>368</v>
      </c>
      <c r="P259" s="3" t="s">
        <v>369</v>
      </c>
      <c r="Q259" s="11">
        <v>15</v>
      </c>
      <c r="R259" s="22"/>
      <c r="S259" s="6">
        <f t="shared" si="55"/>
        <v>15</v>
      </c>
      <c r="T259" s="21">
        <f t="shared" si="56"/>
        <v>7.5</v>
      </c>
      <c r="U259" s="45">
        <f t="shared" ref="U259:U322" si="61">S259+(H259/1000)</f>
        <v>15</v>
      </c>
    </row>
    <row r="260" spans="1:21" x14ac:dyDescent="0.25">
      <c r="A260" s="44" t="s">
        <v>47</v>
      </c>
      <c r="B260" s="17" t="s">
        <v>213</v>
      </c>
      <c r="C260" s="3" t="s">
        <v>299</v>
      </c>
      <c r="D260" s="3" t="s">
        <v>119</v>
      </c>
      <c r="E260" s="3" t="s">
        <v>289</v>
      </c>
      <c r="F260" s="28">
        <f t="shared" si="57"/>
        <v>2</v>
      </c>
      <c r="G260" s="28">
        <f t="shared" si="58"/>
        <v>8</v>
      </c>
      <c r="H260" s="27">
        <f t="shared" si="59"/>
        <v>-6</v>
      </c>
      <c r="I260" s="14" t="str">
        <f t="shared" ref="I260:I291" si="62">TRIM(LEFT(E260,FIND(" – ",E260)-1))</f>
        <v>Nilüfer Buges</v>
      </c>
      <c r="J260" s="2" t="str" cm="1">
        <f t="array" ref="J260">TRIM(RIGHT(E260,LEN(E260)-LOOKUP(2,1/(MID(E260,ROW($1:$200),1)=" "),ROW($1:$200))))</f>
        <v>8-2</v>
      </c>
      <c r="K260" s="2">
        <f t="shared" ref="K260:K291" si="63">VALUE(LEFT(J260,FIND("-",SUBSTITUTE(J260,":","-"))-1))</f>
        <v>8</v>
      </c>
      <c r="L260" s="2">
        <f t="shared" ref="L260:L291" si="64">VALUE(RIGHT(SUBSTITUTE(J260,":","-"),LEN(SUBSTITUTE(J260,":","-"))-FIND("-",SUBSTITUTE(J260,":","-"))))</f>
        <v>2</v>
      </c>
      <c r="M260" s="28">
        <f t="shared" si="60"/>
        <v>1</v>
      </c>
      <c r="N260" s="3" t="s">
        <v>6</v>
      </c>
      <c r="O260" s="3" t="s">
        <v>22</v>
      </c>
      <c r="P260" s="3" t="s">
        <v>11</v>
      </c>
      <c r="Q260" s="11">
        <f>IF(OR(O260="",P260=""),"",SUMIFS('1. Points System'!$E$3:$E$24,'1. Points System'!$C$3:$C$24,O260,'1. Points System'!$D$3:$D$24,P260))</f>
        <v>0</v>
      </c>
      <c r="R260" s="22"/>
      <c r="S260" s="6">
        <f t="shared" si="55"/>
        <v>0</v>
      </c>
      <c r="T260" s="21">
        <f t="shared" si="56"/>
        <v>0</v>
      </c>
      <c r="U260" s="45">
        <f t="shared" si="61"/>
        <v>-6.0000000000000001E-3</v>
      </c>
    </row>
    <row r="261" spans="1:21" x14ac:dyDescent="0.25">
      <c r="A261" s="44" t="s">
        <v>47</v>
      </c>
      <c r="B261" s="17" t="s">
        <v>213</v>
      </c>
      <c r="C261" s="3" t="s">
        <v>357</v>
      </c>
      <c r="D261" s="3" t="s">
        <v>119</v>
      </c>
      <c r="E261" s="3" t="s">
        <v>289</v>
      </c>
      <c r="F261" s="29">
        <f t="shared" si="57"/>
        <v>8</v>
      </c>
      <c r="G261" s="28">
        <f t="shared" si="58"/>
        <v>2</v>
      </c>
      <c r="H261" s="27">
        <f t="shared" si="59"/>
        <v>6</v>
      </c>
      <c r="I261" s="14" t="str">
        <f t="shared" si="62"/>
        <v>Nilüfer Buges</v>
      </c>
      <c r="J261" s="2" t="str" cm="1">
        <f t="array" ref="J261">TRIM(RIGHT(E261,LEN(E261)-LOOKUP(2,1/(MID(E261,ROW($1:$200),1)=" "),ROW($1:$200))))</f>
        <v>8-2</v>
      </c>
      <c r="K261" s="2">
        <f t="shared" si="63"/>
        <v>8</v>
      </c>
      <c r="L261" s="2">
        <f t="shared" si="64"/>
        <v>2</v>
      </c>
      <c r="M261" s="28">
        <f t="shared" si="60"/>
        <v>1</v>
      </c>
      <c r="N261" s="3" t="s">
        <v>6</v>
      </c>
      <c r="O261" s="3" t="s">
        <v>22</v>
      </c>
      <c r="P261" s="3" t="s">
        <v>10</v>
      </c>
      <c r="Q261" s="11">
        <f>IF(OR(O261="",P261=""),"",SUMIFS('1. Points System'!$E$3:$E$24,'1. Points System'!$C$3:$C$24,O261,'1. Points System'!$D$3:$D$24,P261))</f>
        <v>3</v>
      </c>
      <c r="R261" s="22"/>
      <c r="S261" s="6">
        <f t="shared" si="55"/>
        <v>3</v>
      </c>
      <c r="T261" s="21">
        <f t="shared" si="56"/>
        <v>1.5</v>
      </c>
      <c r="U261" s="45">
        <f t="shared" si="61"/>
        <v>3.0059999999999998</v>
      </c>
    </row>
    <row r="262" spans="1:21" x14ac:dyDescent="0.25">
      <c r="A262" s="44" t="s">
        <v>47</v>
      </c>
      <c r="B262" s="17" t="s">
        <v>213</v>
      </c>
      <c r="C262" s="3" t="s">
        <v>302</v>
      </c>
      <c r="D262" s="3" t="s">
        <v>120</v>
      </c>
      <c r="E262" s="3" t="s">
        <v>422</v>
      </c>
      <c r="F262" s="28">
        <f t="shared" si="57"/>
        <v>7</v>
      </c>
      <c r="G262" s="28">
        <f t="shared" si="58"/>
        <v>7</v>
      </c>
      <c r="H262" s="27">
        <f t="shared" si="59"/>
        <v>0</v>
      </c>
      <c r="I262" s="14" t="str">
        <f t="shared" si="62"/>
        <v>Kleio Thessaloniki</v>
      </c>
      <c r="J262" s="2" t="str" cm="1">
        <f t="array" ref="J262">TRIM(RIGHT(E262,LEN(E262)-LOOKUP(2,1/(MID(E262,ROW($1:$200),1)=" "),ROW($1:$200))))</f>
        <v>7-7</v>
      </c>
      <c r="K262" s="2">
        <f t="shared" si="63"/>
        <v>7</v>
      </c>
      <c r="L262" s="2">
        <f t="shared" si="64"/>
        <v>7</v>
      </c>
      <c r="M262" s="28">
        <f t="shared" si="60"/>
        <v>1</v>
      </c>
      <c r="N262" s="3" t="s">
        <v>6</v>
      </c>
      <c r="O262" s="3" t="s">
        <v>22</v>
      </c>
      <c r="P262" s="3" t="s">
        <v>17</v>
      </c>
      <c r="Q262" s="11">
        <f>IF(OR(O262="",P262=""),"",SUMIFS('1. Points System'!$E$3:$E$24,'1. Points System'!$C$3:$C$24,O262,'1. Points System'!$D$3:$D$24,P262))</f>
        <v>1</v>
      </c>
      <c r="R262" s="22"/>
      <c r="S262" s="6">
        <f t="shared" si="55"/>
        <v>1</v>
      </c>
      <c r="T262" s="21">
        <f t="shared" si="56"/>
        <v>0.5</v>
      </c>
      <c r="U262" s="45">
        <f t="shared" si="61"/>
        <v>1</v>
      </c>
    </row>
    <row r="263" spans="1:21" x14ac:dyDescent="0.25">
      <c r="A263" s="44" t="s">
        <v>47</v>
      </c>
      <c r="B263" s="17" t="s">
        <v>213</v>
      </c>
      <c r="C263" s="3" t="s">
        <v>301</v>
      </c>
      <c r="D263" s="3" t="s">
        <v>120</v>
      </c>
      <c r="E263" s="3" t="s">
        <v>422</v>
      </c>
      <c r="F263" s="29">
        <f t="shared" si="57"/>
        <v>7</v>
      </c>
      <c r="G263" s="28">
        <f t="shared" si="58"/>
        <v>7</v>
      </c>
      <c r="H263" s="27">
        <f t="shared" si="59"/>
        <v>0</v>
      </c>
      <c r="I263" s="14" t="str">
        <f t="shared" si="62"/>
        <v>Kleio Thessaloniki</v>
      </c>
      <c r="J263" s="2" t="str" cm="1">
        <f t="array" ref="J263">TRIM(RIGHT(E263,LEN(E263)-LOOKUP(2,1/(MID(E263,ROW($1:$200),1)=" "),ROW($1:$200))))</f>
        <v>7-7</v>
      </c>
      <c r="K263" s="2">
        <f t="shared" si="63"/>
        <v>7</v>
      </c>
      <c r="L263" s="2">
        <f t="shared" si="64"/>
        <v>7</v>
      </c>
      <c r="M263" s="28">
        <f t="shared" si="60"/>
        <v>1</v>
      </c>
      <c r="N263" s="3" t="s">
        <v>6</v>
      </c>
      <c r="O263" s="3" t="s">
        <v>22</v>
      </c>
      <c r="P263" s="3" t="s">
        <v>17</v>
      </c>
      <c r="Q263" s="11">
        <f>IF(OR(O263="",P263=""),"",SUMIFS('1. Points System'!$E$3:$E$24,'1. Points System'!$C$3:$C$24,O263,'1. Points System'!$D$3:$D$24,P263))</f>
        <v>1</v>
      </c>
      <c r="R263" s="22"/>
      <c r="S263" s="6">
        <f t="shared" si="55"/>
        <v>1</v>
      </c>
      <c r="T263" s="25">
        <f t="shared" si="56"/>
        <v>0.5</v>
      </c>
      <c r="U263" s="45">
        <f t="shared" si="61"/>
        <v>1</v>
      </c>
    </row>
    <row r="264" spans="1:21" x14ac:dyDescent="0.25">
      <c r="A264" s="44" t="s">
        <v>47</v>
      </c>
      <c r="B264" s="17" t="s">
        <v>213</v>
      </c>
      <c r="C264" s="3" t="s">
        <v>300</v>
      </c>
      <c r="D264" s="3" t="s">
        <v>121</v>
      </c>
      <c r="E264" s="3" t="s">
        <v>290</v>
      </c>
      <c r="F264" s="28">
        <f t="shared" si="57"/>
        <v>10</v>
      </c>
      <c r="G264" s="28">
        <f t="shared" si="58"/>
        <v>0</v>
      </c>
      <c r="H264" s="27">
        <f t="shared" si="59"/>
        <v>10</v>
      </c>
      <c r="I264" s="14" t="str">
        <f t="shared" si="62"/>
        <v>Club Fenix</v>
      </c>
      <c r="J264" s="2" t="str" cm="1">
        <f t="array" ref="J264">TRIM(RIGHT(E264,LEN(E264)-LOOKUP(2,1/(MID(E264,ROW($1:$200),1)=" "),ROW($1:$200))))</f>
        <v>0:10</v>
      </c>
      <c r="K264" s="2">
        <f t="shared" si="63"/>
        <v>0</v>
      </c>
      <c r="L264" s="2">
        <f t="shared" si="64"/>
        <v>10</v>
      </c>
      <c r="M264" s="28">
        <f t="shared" si="60"/>
        <v>1</v>
      </c>
      <c r="N264" s="3" t="s">
        <v>6</v>
      </c>
      <c r="O264" s="3" t="s">
        <v>22</v>
      </c>
      <c r="P264" s="3" t="s">
        <v>10</v>
      </c>
      <c r="Q264" s="11">
        <f>IF(OR(O264="",P264=""),"",SUMIFS('1. Points System'!$E$3:$E$24,'1. Points System'!$C$3:$C$24,O264,'1. Points System'!$D$3:$D$24,P264))</f>
        <v>3</v>
      </c>
      <c r="R264" s="22"/>
      <c r="S264" s="6">
        <f t="shared" si="55"/>
        <v>3</v>
      </c>
      <c r="T264" s="6">
        <f t="shared" si="56"/>
        <v>1.5</v>
      </c>
      <c r="U264" s="45">
        <f t="shared" si="61"/>
        <v>3.01</v>
      </c>
    </row>
    <row r="265" spans="1:21" x14ac:dyDescent="0.25">
      <c r="A265" s="44" t="s">
        <v>47</v>
      </c>
      <c r="B265" s="17" t="s">
        <v>213</v>
      </c>
      <c r="C265" s="3" t="s">
        <v>303</v>
      </c>
      <c r="D265" s="3" t="s">
        <v>121</v>
      </c>
      <c r="E265" s="3" t="s">
        <v>290</v>
      </c>
      <c r="F265" s="28">
        <f t="shared" si="57"/>
        <v>0</v>
      </c>
      <c r="G265" s="28">
        <f t="shared" si="58"/>
        <v>10</v>
      </c>
      <c r="H265" s="27">
        <f t="shared" si="59"/>
        <v>-10</v>
      </c>
      <c r="I265" s="14" t="str">
        <f t="shared" si="62"/>
        <v>Club Fenix</v>
      </c>
      <c r="J265" s="2" t="str" cm="1">
        <f t="array" ref="J265">TRIM(RIGHT(E265,LEN(E265)-LOOKUP(2,1/(MID(E265,ROW($1:$200),1)=" "),ROW($1:$200))))</f>
        <v>0:10</v>
      </c>
      <c r="K265" s="2">
        <f t="shared" si="63"/>
        <v>0</v>
      </c>
      <c r="L265" s="2">
        <f t="shared" si="64"/>
        <v>10</v>
      </c>
      <c r="M265" s="28">
        <f t="shared" si="60"/>
        <v>1</v>
      </c>
      <c r="N265" s="3" t="s">
        <v>6</v>
      </c>
      <c r="O265" s="3" t="s">
        <v>22</v>
      </c>
      <c r="P265" s="3" t="s">
        <v>11</v>
      </c>
      <c r="Q265" s="11">
        <f>IF(OR(O265="",P265=""),"",SUMIFS('1. Points System'!$E$3:$E$24,'1. Points System'!$C$3:$C$24,O265,'1. Points System'!$D$3:$D$24,P265))</f>
        <v>0</v>
      </c>
      <c r="R265" s="22"/>
      <c r="S265" s="6">
        <f t="shared" si="55"/>
        <v>0</v>
      </c>
      <c r="T265" s="21">
        <f t="shared" si="56"/>
        <v>0</v>
      </c>
      <c r="U265" s="45">
        <f t="shared" si="61"/>
        <v>-0.01</v>
      </c>
    </row>
    <row r="266" spans="1:21" x14ac:dyDescent="0.25">
      <c r="A266" s="44" t="s">
        <v>47</v>
      </c>
      <c r="B266" s="17" t="s">
        <v>213</v>
      </c>
      <c r="C266" s="3" t="s">
        <v>434</v>
      </c>
      <c r="D266" s="3" t="s">
        <v>122</v>
      </c>
      <c r="E266" s="3" t="s">
        <v>440</v>
      </c>
      <c r="F266" s="28">
        <f t="shared" si="57"/>
        <v>5</v>
      </c>
      <c r="G266" s="28">
        <f t="shared" si="58"/>
        <v>9</v>
      </c>
      <c r="H266" s="27">
        <f t="shared" si="59"/>
        <v>-4</v>
      </c>
      <c r="I266" s="14" t="str">
        <f t="shared" si="62"/>
        <v>GC Nikšić</v>
      </c>
      <c r="J266" s="2" t="str" cm="1">
        <f t="array" ref="J266">TRIM(RIGHT(E266,LEN(E266)-LOOKUP(2,1/(MID(E266,ROW($1:$200),1)=" "),ROW($1:$200))))</f>
        <v>5-9</v>
      </c>
      <c r="K266" s="2">
        <f t="shared" si="63"/>
        <v>5</v>
      </c>
      <c r="L266" s="2">
        <f t="shared" si="64"/>
        <v>9</v>
      </c>
      <c r="M266" s="28">
        <f t="shared" si="60"/>
        <v>1</v>
      </c>
      <c r="N266" s="3" t="s">
        <v>6</v>
      </c>
      <c r="O266" s="3" t="s">
        <v>22</v>
      </c>
      <c r="P266" s="3" t="s">
        <v>11</v>
      </c>
      <c r="Q266" s="11">
        <f>IF(OR(O266="",P266=""),"",SUMIFS('1. Points System'!$E$3:$E$24,'1. Points System'!$C$3:$C$24,O266,'1. Points System'!$D$3:$D$24,P266))</f>
        <v>0</v>
      </c>
      <c r="R266" s="22"/>
      <c r="S266" s="6">
        <f t="shared" si="55"/>
        <v>0</v>
      </c>
      <c r="T266" s="21">
        <f t="shared" si="56"/>
        <v>0</v>
      </c>
      <c r="U266" s="45">
        <f t="shared" si="61"/>
        <v>-4.0000000000000001E-3</v>
      </c>
    </row>
    <row r="267" spans="1:21" x14ac:dyDescent="0.25">
      <c r="A267" s="44" t="s">
        <v>47</v>
      </c>
      <c r="B267" s="17" t="s">
        <v>213</v>
      </c>
      <c r="C267" s="3" t="s">
        <v>41</v>
      </c>
      <c r="D267" s="3" t="s">
        <v>122</v>
      </c>
      <c r="E267" s="3" t="s">
        <v>440</v>
      </c>
      <c r="F267" s="29">
        <f t="shared" si="57"/>
        <v>9</v>
      </c>
      <c r="G267" s="28">
        <f t="shared" si="58"/>
        <v>5</v>
      </c>
      <c r="H267" s="27">
        <f t="shared" si="59"/>
        <v>4</v>
      </c>
      <c r="I267" s="14" t="str">
        <f t="shared" si="62"/>
        <v>GC Nikšić</v>
      </c>
      <c r="J267" s="2" t="str" cm="1">
        <f t="array" ref="J267">TRIM(RIGHT(E267,LEN(E267)-LOOKUP(2,1/(MID(E267,ROW($1:$200),1)=" "),ROW($1:$200))))</f>
        <v>5-9</v>
      </c>
      <c r="K267" s="2">
        <f t="shared" si="63"/>
        <v>5</v>
      </c>
      <c r="L267" s="2">
        <f t="shared" si="64"/>
        <v>9</v>
      </c>
      <c r="M267" s="28">
        <f t="shared" si="60"/>
        <v>1</v>
      </c>
      <c r="N267" s="3" t="s">
        <v>6</v>
      </c>
      <c r="O267" s="3" t="s">
        <v>22</v>
      </c>
      <c r="P267" s="3" t="s">
        <v>10</v>
      </c>
      <c r="Q267" s="11">
        <f>IF(OR(O267="",P267=""),"",SUMIFS('1. Points System'!$E$3:$E$24,'1. Points System'!$C$3:$C$24,O267,'1. Points System'!$D$3:$D$24,P267))</f>
        <v>3</v>
      </c>
      <c r="R267" s="22"/>
      <c r="S267" s="6">
        <f t="shared" si="55"/>
        <v>3</v>
      </c>
      <c r="T267" s="21">
        <f t="shared" si="56"/>
        <v>1.5</v>
      </c>
      <c r="U267" s="45">
        <f t="shared" si="61"/>
        <v>3.004</v>
      </c>
    </row>
    <row r="268" spans="1:21" x14ac:dyDescent="0.25">
      <c r="A268" s="44" t="s">
        <v>47</v>
      </c>
      <c r="B268" s="17" t="s">
        <v>213</v>
      </c>
      <c r="C268" s="3" t="s">
        <v>302</v>
      </c>
      <c r="D268" s="3" t="s">
        <v>123</v>
      </c>
      <c r="E268" s="3" t="s">
        <v>421</v>
      </c>
      <c r="F268" s="28">
        <f t="shared" si="57"/>
        <v>3</v>
      </c>
      <c r="G268" s="28">
        <f t="shared" si="58"/>
        <v>13</v>
      </c>
      <c r="H268" s="27">
        <f t="shared" si="59"/>
        <v>-10</v>
      </c>
      <c r="I268" s="14" t="str">
        <f t="shared" si="62"/>
        <v>GC Nais</v>
      </c>
      <c r="J268" s="2" t="str" cm="1">
        <f t="array" ref="J268">TRIM(RIGHT(E268,LEN(E268)-LOOKUP(2,1/(MID(E268,ROW($1:$200),1)=" "),ROW($1:$200))))</f>
        <v>3-13</v>
      </c>
      <c r="K268" s="2">
        <f t="shared" si="63"/>
        <v>3</v>
      </c>
      <c r="L268" s="2">
        <f t="shared" si="64"/>
        <v>13</v>
      </c>
      <c r="M268" s="28">
        <f t="shared" si="60"/>
        <v>1</v>
      </c>
      <c r="N268" s="3" t="s">
        <v>6</v>
      </c>
      <c r="O268" s="3" t="s">
        <v>22</v>
      </c>
      <c r="P268" s="3" t="s">
        <v>11</v>
      </c>
      <c r="Q268" s="11">
        <f>IF(OR(O268="",P268=""),"",SUMIFS('1. Points System'!$E$3:$E$24,'1. Points System'!$C$3:$C$24,O268,'1. Points System'!$D$3:$D$24,P268))</f>
        <v>0</v>
      </c>
      <c r="R268" s="22"/>
      <c r="S268" s="6">
        <f t="shared" si="55"/>
        <v>0</v>
      </c>
      <c r="T268" s="21">
        <f t="shared" si="56"/>
        <v>0</v>
      </c>
      <c r="U268" s="45">
        <f t="shared" si="61"/>
        <v>-0.01</v>
      </c>
    </row>
    <row r="269" spans="1:21" x14ac:dyDescent="0.25">
      <c r="A269" s="44" t="s">
        <v>47</v>
      </c>
      <c r="B269" s="17" t="s">
        <v>213</v>
      </c>
      <c r="C269" s="3" t="s">
        <v>357</v>
      </c>
      <c r="D269" s="3" t="s">
        <v>123</v>
      </c>
      <c r="E269" s="3" t="s">
        <v>421</v>
      </c>
      <c r="F269" s="29">
        <f t="shared" si="57"/>
        <v>13</v>
      </c>
      <c r="G269" s="28">
        <f t="shared" si="58"/>
        <v>3</v>
      </c>
      <c r="H269" s="27">
        <f t="shared" si="59"/>
        <v>10</v>
      </c>
      <c r="I269" s="14" t="str">
        <f t="shared" si="62"/>
        <v>GC Nais</v>
      </c>
      <c r="J269" s="2" t="str" cm="1">
        <f t="array" ref="J269">TRIM(RIGHT(E269,LEN(E269)-LOOKUP(2,1/(MID(E269,ROW($1:$200),1)=" "),ROW($1:$200))))</f>
        <v>3-13</v>
      </c>
      <c r="K269" s="2">
        <f t="shared" si="63"/>
        <v>3</v>
      </c>
      <c r="L269" s="2">
        <f t="shared" si="64"/>
        <v>13</v>
      </c>
      <c r="M269" s="28">
        <f t="shared" si="60"/>
        <v>1</v>
      </c>
      <c r="N269" s="3" t="s">
        <v>6</v>
      </c>
      <c r="O269" s="3" t="s">
        <v>22</v>
      </c>
      <c r="P269" s="3" t="s">
        <v>10</v>
      </c>
      <c r="Q269" s="11">
        <f>IF(OR(O269="",P269=""),"",SUMIFS('1. Points System'!$E$3:$E$24,'1. Points System'!$C$3:$C$24,O269,'1. Points System'!$D$3:$D$24,P269))</f>
        <v>3</v>
      </c>
      <c r="R269" s="22"/>
      <c r="S269" s="6">
        <f t="shared" si="55"/>
        <v>3</v>
      </c>
      <c r="T269" s="21">
        <f t="shared" si="56"/>
        <v>1.5</v>
      </c>
      <c r="U269" s="45">
        <f t="shared" si="61"/>
        <v>3.01</v>
      </c>
    </row>
    <row r="270" spans="1:21" x14ac:dyDescent="0.25">
      <c r="A270" s="44" t="s">
        <v>47</v>
      </c>
      <c r="B270" s="17" t="s">
        <v>213</v>
      </c>
      <c r="C270" s="3" t="s">
        <v>299</v>
      </c>
      <c r="D270" s="3" t="s">
        <v>124</v>
      </c>
      <c r="E270" s="3" t="s">
        <v>291</v>
      </c>
      <c r="F270" s="28">
        <f t="shared" si="57"/>
        <v>11</v>
      </c>
      <c r="G270" s="28">
        <f t="shared" si="58"/>
        <v>4</v>
      </c>
      <c r="H270" s="27">
        <f t="shared" si="59"/>
        <v>7</v>
      </c>
      <c r="I270" s="14" t="str">
        <f t="shared" si="62"/>
        <v>Aisti Sport</v>
      </c>
      <c r="J270" s="2" t="str" cm="1">
        <f t="array" ref="J270">TRIM(RIGHT(E270,LEN(E270)-LOOKUP(2,1/(MID(E270,ROW($1:$200),1)=" "),ROW($1:$200))))</f>
        <v>11-4</v>
      </c>
      <c r="K270" s="2">
        <f t="shared" si="63"/>
        <v>11</v>
      </c>
      <c r="L270" s="2">
        <f t="shared" si="64"/>
        <v>4</v>
      </c>
      <c r="M270" s="28">
        <f t="shared" si="60"/>
        <v>1</v>
      </c>
      <c r="N270" s="3" t="s">
        <v>6</v>
      </c>
      <c r="O270" s="3" t="s">
        <v>22</v>
      </c>
      <c r="P270" s="3" t="s">
        <v>10</v>
      </c>
      <c r="Q270" s="11">
        <f>IF(OR(O270="",P270=""),"",SUMIFS('1. Points System'!$E$3:$E$24,'1. Points System'!$C$3:$C$24,O270,'1. Points System'!$D$3:$D$24,P270))</f>
        <v>3</v>
      </c>
      <c r="R270" s="22"/>
      <c r="S270" s="6">
        <f t="shared" si="55"/>
        <v>3</v>
      </c>
      <c r="T270" s="21">
        <f t="shared" si="56"/>
        <v>1.5</v>
      </c>
      <c r="U270" s="45">
        <f t="shared" si="61"/>
        <v>3.0070000000000001</v>
      </c>
    </row>
    <row r="271" spans="1:21" x14ac:dyDescent="0.25">
      <c r="A271" s="44" t="s">
        <v>47</v>
      </c>
      <c r="B271" s="17" t="s">
        <v>213</v>
      </c>
      <c r="C271" s="3" t="s">
        <v>301</v>
      </c>
      <c r="D271" s="3" t="s">
        <v>124</v>
      </c>
      <c r="E271" s="3" t="s">
        <v>291</v>
      </c>
      <c r="F271" s="29">
        <f t="shared" si="57"/>
        <v>4</v>
      </c>
      <c r="G271" s="28">
        <f t="shared" si="58"/>
        <v>11</v>
      </c>
      <c r="H271" s="27">
        <f t="shared" si="59"/>
        <v>-7</v>
      </c>
      <c r="I271" s="14" t="str">
        <f t="shared" si="62"/>
        <v>Aisti Sport</v>
      </c>
      <c r="J271" s="2" t="str" cm="1">
        <f t="array" ref="J271">TRIM(RIGHT(E271,LEN(E271)-LOOKUP(2,1/(MID(E271,ROW($1:$200),1)=" "),ROW($1:$200))))</f>
        <v>11-4</v>
      </c>
      <c r="K271" s="2">
        <f t="shared" si="63"/>
        <v>11</v>
      </c>
      <c r="L271" s="2">
        <f t="shared" si="64"/>
        <v>4</v>
      </c>
      <c r="M271" s="28">
        <f t="shared" si="60"/>
        <v>1</v>
      </c>
      <c r="N271" s="3" t="s">
        <v>6</v>
      </c>
      <c r="O271" s="3" t="s">
        <v>22</v>
      </c>
      <c r="P271" s="3" t="s">
        <v>11</v>
      </c>
      <c r="Q271" s="11">
        <f>IF(OR(O271="",P271=""),"",SUMIFS('1. Points System'!$E$3:$E$24,'1. Points System'!$C$3:$C$24,O271,'1. Points System'!$D$3:$D$24,P271))</f>
        <v>0</v>
      </c>
      <c r="R271" s="22"/>
      <c r="S271" s="6">
        <f t="shared" si="55"/>
        <v>0</v>
      </c>
      <c r="T271" s="25">
        <f t="shared" si="56"/>
        <v>0</v>
      </c>
      <c r="U271" s="45">
        <f t="shared" si="61"/>
        <v>-7.0000000000000001E-3</v>
      </c>
    </row>
    <row r="272" spans="1:21" x14ac:dyDescent="0.25">
      <c r="A272" s="44" t="s">
        <v>47</v>
      </c>
      <c r="B272" s="17" t="s">
        <v>213</v>
      </c>
      <c r="C272" s="3" t="s">
        <v>303</v>
      </c>
      <c r="D272" s="3" t="s">
        <v>125</v>
      </c>
      <c r="E272" s="3" t="s">
        <v>292</v>
      </c>
      <c r="F272" s="28">
        <f t="shared" si="57"/>
        <v>4</v>
      </c>
      <c r="G272" s="28">
        <f t="shared" si="58"/>
        <v>14</v>
      </c>
      <c r="H272" s="27">
        <f t="shared" si="59"/>
        <v>-10</v>
      </c>
      <c r="I272" s="14" t="str">
        <f t="shared" si="62"/>
        <v>Old Power</v>
      </c>
      <c r="J272" s="2" t="str" cm="1">
        <f t="array" ref="J272">TRIM(RIGHT(E272,LEN(E272)-LOOKUP(2,1/(MID(E272,ROW($1:$200),1)=" "),ROW($1:$200))))</f>
        <v>14-4</v>
      </c>
      <c r="K272" s="2">
        <f t="shared" si="63"/>
        <v>14</v>
      </c>
      <c r="L272" s="2">
        <f t="shared" si="64"/>
        <v>4</v>
      </c>
      <c r="M272" s="28">
        <f t="shared" si="60"/>
        <v>1</v>
      </c>
      <c r="N272" s="3" t="s">
        <v>6</v>
      </c>
      <c r="O272" s="3" t="s">
        <v>22</v>
      </c>
      <c r="P272" s="3" t="s">
        <v>11</v>
      </c>
      <c r="Q272" s="11">
        <f>IF(OR(O272="",P272=""),"",SUMIFS('1. Points System'!$E$3:$E$24,'1. Points System'!$C$3:$C$24,O272,'1. Points System'!$D$3:$D$24,P272))</f>
        <v>0</v>
      </c>
      <c r="R272" s="22"/>
      <c r="S272" s="6">
        <f t="shared" si="55"/>
        <v>0</v>
      </c>
      <c r="T272" s="21">
        <f t="shared" si="56"/>
        <v>0</v>
      </c>
      <c r="U272" s="45">
        <f t="shared" si="61"/>
        <v>-0.01</v>
      </c>
    </row>
    <row r="273" spans="1:21" x14ac:dyDescent="0.25">
      <c r="A273" s="44" t="s">
        <v>47</v>
      </c>
      <c r="B273" s="17" t="s">
        <v>213</v>
      </c>
      <c r="C273" s="3" t="s">
        <v>41</v>
      </c>
      <c r="D273" s="3" t="s">
        <v>125</v>
      </c>
      <c r="E273" s="3" t="s">
        <v>292</v>
      </c>
      <c r="F273" s="29">
        <f t="shared" si="57"/>
        <v>14</v>
      </c>
      <c r="G273" s="28">
        <f t="shared" si="58"/>
        <v>4</v>
      </c>
      <c r="H273" s="27">
        <f t="shared" si="59"/>
        <v>10</v>
      </c>
      <c r="I273" s="14" t="str">
        <f t="shared" si="62"/>
        <v>Old Power</v>
      </c>
      <c r="J273" s="2" t="str" cm="1">
        <f t="array" ref="J273">TRIM(RIGHT(E273,LEN(E273)-LOOKUP(2,1/(MID(E273,ROW($1:$200),1)=" "),ROW($1:$200))))</f>
        <v>14-4</v>
      </c>
      <c r="K273" s="2">
        <f t="shared" si="63"/>
        <v>14</v>
      </c>
      <c r="L273" s="2">
        <f t="shared" si="64"/>
        <v>4</v>
      </c>
      <c r="M273" s="28">
        <f t="shared" si="60"/>
        <v>1</v>
      </c>
      <c r="N273" s="3" t="s">
        <v>6</v>
      </c>
      <c r="O273" s="3" t="s">
        <v>22</v>
      </c>
      <c r="P273" s="3" t="s">
        <v>10</v>
      </c>
      <c r="Q273" s="11">
        <f>IF(OR(O273="",P273=""),"",SUMIFS('1. Points System'!$E$3:$E$24,'1. Points System'!$C$3:$C$24,O273,'1. Points System'!$D$3:$D$24,P273))</f>
        <v>3</v>
      </c>
      <c r="R273" s="22"/>
      <c r="S273" s="6">
        <f t="shared" si="55"/>
        <v>3</v>
      </c>
      <c r="T273" s="21">
        <f t="shared" si="56"/>
        <v>1.5</v>
      </c>
      <c r="U273" s="45">
        <f t="shared" si="61"/>
        <v>3.01</v>
      </c>
    </row>
    <row r="274" spans="1:21" x14ac:dyDescent="0.25">
      <c r="A274" s="44" t="s">
        <v>47</v>
      </c>
      <c r="B274" s="17" t="s">
        <v>213</v>
      </c>
      <c r="C274" s="3" t="s">
        <v>300</v>
      </c>
      <c r="D274" s="3" t="s">
        <v>126</v>
      </c>
      <c r="E274" s="3" t="s">
        <v>430</v>
      </c>
      <c r="F274" s="28">
        <f t="shared" si="57"/>
        <v>16</v>
      </c>
      <c r="G274" s="28">
        <f t="shared" si="58"/>
        <v>6</v>
      </c>
      <c r="H274" s="27">
        <f t="shared" si="59"/>
        <v>10</v>
      </c>
      <c r="I274" s="14" t="str">
        <f t="shared" si="62"/>
        <v>Cankaya</v>
      </c>
      <c r="J274" s="2" t="str" cm="1">
        <f t="array" ref="J274">TRIM(RIGHT(E274,LEN(E274)-LOOKUP(2,1/(MID(E274,ROW($1:$200),1)=" "),ROW($1:$200))))</f>
        <v>16-6</v>
      </c>
      <c r="K274" s="2">
        <f t="shared" si="63"/>
        <v>16</v>
      </c>
      <c r="L274" s="2">
        <f t="shared" si="64"/>
        <v>6</v>
      </c>
      <c r="M274" s="28">
        <f t="shared" si="60"/>
        <v>1</v>
      </c>
      <c r="N274" s="3" t="s">
        <v>6</v>
      </c>
      <c r="O274" s="3" t="s">
        <v>22</v>
      </c>
      <c r="P274" s="3" t="s">
        <v>10</v>
      </c>
      <c r="Q274" s="11">
        <f>IF(OR(O274="",P274=""),"",SUMIFS('1. Points System'!$E$3:$E$24,'1. Points System'!$C$3:$C$24,O274,'1. Points System'!$D$3:$D$24,P274))</f>
        <v>3</v>
      </c>
      <c r="R274" s="22"/>
      <c r="S274" s="6">
        <f t="shared" si="55"/>
        <v>3</v>
      </c>
      <c r="T274" s="6">
        <f t="shared" si="56"/>
        <v>1.5</v>
      </c>
      <c r="U274" s="45">
        <f t="shared" si="61"/>
        <v>3.01</v>
      </c>
    </row>
    <row r="275" spans="1:21" x14ac:dyDescent="0.25">
      <c r="A275" s="44" t="s">
        <v>47</v>
      </c>
      <c r="B275" s="17" t="s">
        <v>213</v>
      </c>
      <c r="C275" s="3" t="s">
        <v>434</v>
      </c>
      <c r="D275" s="3" t="s">
        <v>126</v>
      </c>
      <c r="E275" s="3" t="s">
        <v>430</v>
      </c>
      <c r="F275" s="28">
        <f t="shared" si="57"/>
        <v>6</v>
      </c>
      <c r="G275" s="28">
        <f t="shared" si="58"/>
        <v>16</v>
      </c>
      <c r="H275" s="27">
        <f t="shared" si="59"/>
        <v>-10</v>
      </c>
      <c r="I275" s="14" t="str">
        <f t="shared" si="62"/>
        <v>Cankaya</v>
      </c>
      <c r="J275" s="2" t="str" cm="1">
        <f t="array" ref="J275">TRIM(RIGHT(E275,LEN(E275)-LOOKUP(2,1/(MID(E275,ROW($1:$200),1)=" "),ROW($1:$200))))</f>
        <v>16-6</v>
      </c>
      <c r="K275" s="2">
        <f t="shared" si="63"/>
        <v>16</v>
      </c>
      <c r="L275" s="2">
        <f t="shared" si="64"/>
        <v>6</v>
      </c>
      <c r="M275" s="28">
        <f t="shared" si="60"/>
        <v>1</v>
      </c>
      <c r="N275" s="3" t="s">
        <v>6</v>
      </c>
      <c r="O275" s="3" t="s">
        <v>22</v>
      </c>
      <c r="P275" s="3" t="s">
        <v>11</v>
      </c>
      <c r="Q275" s="11">
        <f>IF(OR(O275="",P275=""),"",SUMIFS('1. Points System'!$E$3:$E$24,'1. Points System'!$C$3:$C$24,O275,'1. Points System'!$D$3:$D$24,P275))</f>
        <v>0</v>
      </c>
      <c r="R275" s="22"/>
      <c r="S275" s="6">
        <f t="shared" ref="S275:S306" si="65">Q275</f>
        <v>0</v>
      </c>
      <c r="T275" s="21">
        <f t="shared" ref="T275:T306" si="66">S275/2</f>
        <v>0</v>
      </c>
      <c r="U275" s="45">
        <f t="shared" si="61"/>
        <v>-0.01</v>
      </c>
    </row>
    <row r="276" spans="1:21" x14ac:dyDescent="0.25">
      <c r="A276" s="44" t="s">
        <v>47</v>
      </c>
      <c r="B276" s="17" t="s">
        <v>213</v>
      </c>
      <c r="C276" s="3" t="s">
        <v>301</v>
      </c>
      <c r="D276" s="3" t="s">
        <v>127</v>
      </c>
      <c r="E276" s="3" t="s">
        <v>293</v>
      </c>
      <c r="F276" s="29">
        <f t="shared" si="57"/>
        <v>6</v>
      </c>
      <c r="G276" s="28">
        <f t="shared" si="58"/>
        <v>11</v>
      </c>
      <c r="H276" s="27">
        <f t="shared" si="59"/>
        <v>-5</v>
      </c>
      <c r="I276" s="14" t="str">
        <f t="shared" si="62"/>
        <v>Nilüfer Buges</v>
      </c>
      <c r="J276" s="2" t="str" cm="1">
        <f t="array" ref="J276">TRIM(RIGHT(E276,LEN(E276)-LOOKUP(2,1/(MID(E276,ROW($1:$200),1)=" "),ROW($1:$200))))</f>
        <v>11-6</v>
      </c>
      <c r="K276" s="2">
        <f t="shared" si="63"/>
        <v>11</v>
      </c>
      <c r="L276" s="2">
        <f t="shared" si="64"/>
        <v>6</v>
      </c>
      <c r="M276" s="28">
        <f t="shared" si="60"/>
        <v>1</v>
      </c>
      <c r="N276" s="3" t="s">
        <v>6</v>
      </c>
      <c r="O276" s="3" t="s">
        <v>22</v>
      </c>
      <c r="P276" s="3" t="s">
        <v>11</v>
      </c>
      <c r="Q276" s="11">
        <f>IF(OR(O276="",P276=""),"",SUMIFS('1. Points System'!$E$3:$E$24,'1. Points System'!$C$3:$C$24,O276,'1. Points System'!$D$3:$D$24,P276))</f>
        <v>0</v>
      </c>
      <c r="R276" s="22"/>
      <c r="S276" s="6">
        <f t="shared" si="65"/>
        <v>0</v>
      </c>
      <c r="T276" s="25">
        <f t="shared" si="66"/>
        <v>0</v>
      </c>
      <c r="U276" s="45">
        <f t="shared" si="61"/>
        <v>-5.0000000000000001E-3</v>
      </c>
    </row>
    <row r="277" spans="1:21" x14ac:dyDescent="0.25">
      <c r="A277" s="44" t="s">
        <v>47</v>
      </c>
      <c r="B277" s="17" t="s">
        <v>213</v>
      </c>
      <c r="C277" s="3" t="s">
        <v>357</v>
      </c>
      <c r="D277" s="3" t="s">
        <v>127</v>
      </c>
      <c r="E277" s="3" t="s">
        <v>293</v>
      </c>
      <c r="F277" s="29">
        <f t="shared" si="57"/>
        <v>11</v>
      </c>
      <c r="G277" s="28">
        <f t="shared" si="58"/>
        <v>6</v>
      </c>
      <c r="H277" s="27">
        <f t="shared" si="59"/>
        <v>5</v>
      </c>
      <c r="I277" s="14" t="str">
        <f t="shared" si="62"/>
        <v>Nilüfer Buges</v>
      </c>
      <c r="J277" s="2" t="str" cm="1">
        <f t="array" ref="J277">TRIM(RIGHT(E277,LEN(E277)-LOOKUP(2,1/(MID(E277,ROW($1:$200),1)=" "),ROW($1:$200))))</f>
        <v>11-6</v>
      </c>
      <c r="K277" s="2">
        <f t="shared" si="63"/>
        <v>11</v>
      </c>
      <c r="L277" s="2">
        <f t="shared" si="64"/>
        <v>6</v>
      </c>
      <c r="M277" s="28">
        <f t="shared" si="60"/>
        <v>1</v>
      </c>
      <c r="N277" s="3" t="s">
        <v>6</v>
      </c>
      <c r="O277" s="3" t="s">
        <v>22</v>
      </c>
      <c r="P277" s="3" t="s">
        <v>10</v>
      </c>
      <c r="Q277" s="11">
        <f>IF(OR(O277="",P277=""),"",SUMIFS('1. Points System'!$E$3:$E$24,'1. Points System'!$C$3:$C$24,O277,'1. Points System'!$D$3:$D$24,P277))</f>
        <v>3</v>
      </c>
      <c r="R277" s="22"/>
      <c r="S277" s="6">
        <f t="shared" si="65"/>
        <v>3</v>
      </c>
      <c r="T277" s="21">
        <f t="shared" si="66"/>
        <v>1.5</v>
      </c>
      <c r="U277" s="45">
        <f t="shared" si="61"/>
        <v>3.0049999999999999</v>
      </c>
    </row>
    <row r="278" spans="1:21" x14ac:dyDescent="0.25">
      <c r="A278" s="44" t="s">
        <v>47</v>
      </c>
      <c r="B278" s="17" t="s">
        <v>213</v>
      </c>
      <c r="C278" s="3" t="s">
        <v>299</v>
      </c>
      <c r="D278" s="3" t="s">
        <v>128</v>
      </c>
      <c r="E278" s="3" t="s">
        <v>417</v>
      </c>
      <c r="F278" s="28">
        <f t="shared" si="57"/>
        <v>11</v>
      </c>
      <c r="G278" s="28">
        <f t="shared" si="58"/>
        <v>1</v>
      </c>
      <c r="H278" s="27">
        <f t="shared" si="59"/>
        <v>10</v>
      </c>
      <c r="I278" s="14" t="str">
        <f t="shared" si="62"/>
        <v>GC Nais</v>
      </c>
      <c r="J278" s="2" t="str" cm="1">
        <f t="array" ref="J278">TRIM(RIGHT(E278,LEN(E278)-LOOKUP(2,1/(MID(E278,ROW($1:$200),1)=" "),ROW($1:$200))))</f>
        <v>1-11</v>
      </c>
      <c r="K278" s="2">
        <f t="shared" si="63"/>
        <v>1</v>
      </c>
      <c r="L278" s="2">
        <f t="shared" si="64"/>
        <v>11</v>
      </c>
      <c r="M278" s="28">
        <f t="shared" si="60"/>
        <v>1</v>
      </c>
      <c r="N278" s="3" t="s">
        <v>6</v>
      </c>
      <c r="O278" s="3" t="s">
        <v>22</v>
      </c>
      <c r="P278" s="3" t="s">
        <v>10</v>
      </c>
      <c r="Q278" s="11">
        <f>IF(OR(O278="",P278=""),"",SUMIFS('1. Points System'!$E$3:$E$24,'1. Points System'!$C$3:$C$24,O278,'1. Points System'!$D$3:$D$24,P278))</f>
        <v>3</v>
      </c>
      <c r="R278" s="22"/>
      <c r="S278" s="6">
        <f t="shared" si="65"/>
        <v>3</v>
      </c>
      <c r="T278" s="21">
        <f t="shared" si="66"/>
        <v>1.5</v>
      </c>
      <c r="U278" s="45">
        <f t="shared" si="61"/>
        <v>3.01</v>
      </c>
    </row>
    <row r="279" spans="1:21" x14ac:dyDescent="0.25">
      <c r="A279" s="44" t="s">
        <v>47</v>
      </c>
      <c r="B279" s="17" t="s">
        <v>213</v>
      </c>
      <c r="C279" s="3" t="s">
        <v>302</v>
      </c>
      <c r="D279" s="3" t="s">
        <v>128</v>
      </c>
      <c r="E279" s="3" t="s">
        <v>417</v>
      </c>
      <c r="F279" s="28">
        <f t="shared" si="57"/>
        <v>1</v>
      </c>
      <c r="G279" s="28">
        <f t="shared" si="58"/>
        <v>11</v>
      </c>
      <c r="H279" s="27">
        <f t="shared" si="59"/>
        <v>-10</v>
      </c>
      <c r="I279" s="14" t="str">
        <f t="shared" si="62"/>
        <v>GC Nais</v>
      </c>
      <c r="J279" s="2" t="str" cm="1">
        <f t="array" ref="J279">TRIM(RIGHT(E279,LEN(E279)-LOOKUP(2,1/(MID(E279,ROW($1:$200),1)=" "),ROW($1:$200))))</f>
        <v>1-11</v>
      </c>
      <c r="K279" s="2">
        <f t="shared" si="63"/>
        <v>1</v>
      </c>
      <c r="L279" s="2">
        <f t="shared" si="64"/>
        <v>11</v>
      </c>
      <c r="M279" s="28">
        <f t="shared" si="60"/>
        <v>1</v>
      </c>
      <c r="N279" s="3" t="s">
        <v>6</v>
      </c>
      <c r="O279" s="3" t="s">
        <v>22</v>
      </c>
      <c r="P279" s="3" t="s">
        <v>11</v>
      </c>
      <c r="Q279" s="11">
        <f>IF(OR(O279="",P279=""),"",SUMIFS('1. Points System'!$E$3:$E$24,'1. Points System'!$C$3:$C$24,O279,'1. Points System'!$D$3:$D$24,P279))</f>
        <v>0</v>
      </c>
      <c r="R279" s="22"/>
      <c r="S279" s="6">
        <f t="shared" si="65"/>
        <v>0</v>
      </c>
      <c r="T279" s="21">
        <f t="shared" si="66"/>
        <v>0</v>
      </c>
      <c r="U279" s="45">
        <f t="shared" si="61"/>
        <v>-0.01</v>
      </c>
    </row>
    <row r="280" spans="1:21" x14ac:dyDescent="0.25">
      <c r="A280" s="44" t="s">
        <v>47</v>
      </c>
      <c r="B280" s="17" t="s">
        <v>213</v>
      </c>
      <c r="C280" s="3" t="s">
        <v>303</v>
      </c>
      <c r="D280" s="3" t="s">
        <v>129</v>
      </c>
      <c r="E280" s="3" t="s">
        <v>432</v>
      </c>
      <c r="F280" s="28">
        <f t="shared" si="57"/>
        <v>4</v>
      </c>
      <c r="G280" s="28">
        <f t="shared" si="58"/>
        <v>14</v>
      </c>
      <c r="H280" s="27">
        <f t="shared" si="59"/>
        <v>-10</v>
      </c>
      <c r="I280" s="14" t="str">
        <f t="shared" si="62"/>
        <v>Club Fenix</v>
      </c>
      <c r="J280" s="2" t="str" cm="1">
        <f t="array" ref="J280">TRIM(RIGHT(E280,LEN(E280)-LOOKUP(2,1/(MID(E280,ROW($1:$200),1)=" "),ROW($1:$200))))</f>
        <v>4-14</v>
      </c>
      <c r="K280" s="2">
        <f t="shared" si="63"/>
        <v>4</v>
      </c>
      <c r="L280" s="2">
        <f t="shared" si="64"/>
        <v>14</v>
      </c>
      <c r="M280" s="28">
        <f t="shared" si="60"/>
        <v>1</v>
      </c>
      <c r="N280" s="3" t="s">
        <v>6</v>
      </c>
      <c r="O280" s="3" t="s">
        <v>22</v>
      </c>
      <c r="P280" s="3" t="s">
        <v>11</v>
      </c>
      <c r="Q280" s="11">
        <f>IF(OR(O280="",P280=""),"",SUMIFS('1. Points System'!$E$3:$E$24,'1. Points System'!$C$3:$C$24,O280,'1. Points System'!$D$3:$D$24,P280))</f>
        <v>0</v>
      </c>
      <c r="R280" s="22"/>
      <c r="S280" s="6">
        <f t="shared" si="65"/>
        <v>0</v>
      </c>
      <c r="T280" s="21">
        <f t="shared" si="66"/>
        <v>0</v>
      </c>
      <c r="U280" s="45">
        <f t="shared" si="61"/>
        <v>-0.01</v>
      </c>
    </row>
    <row r="281" spans="1:21" x14ac:dyDescent="0.25">
      <c r="A281" s="44" t="s">
        <v>47</v>
      </c>
      <c r="B281" s="17" t="s">
        <v>213</v>
      </c>
      <c r="C281" s="3" t="s">
        <v>434</v>
      </c>
      <c r="D281" s="3" t="s">
        <v>129</v>
      </c>
      <c r="E281" s="3" t="s">
        <v>432</v>
      </c>
      <c r="F281" s="28">
        <f t="shared" si="57"/>
        <v>14</v>
      </c>
      <c r="G281" s="28">
        <f t="shared" si="58"/>
        <v>4</v>
      </c>
      <c r="H281" s="27">
        <f t="shared" si="59"/>
        <v>10</v>
      </c>
      <c r="I281" s="14" t="str">
        <f t="shared" si="62"/>
        <v>Club Fenix</v>
      </c>
      <c r="J281" s="2" t="str" cm="1">
        <f t="array" ref="J281">TRIM(RIGHT(E281,LEN(E281)-LOOKUP(2,1/(MID(E281,ROW($1:$200),1)=" "),ROW($1:$200))))</f>
        <v>4-14</v>
      </c>
      <c r="K281" s="2">
        <f t="shared" si="63"/>
        <v>4</v>
      </c>
      <c r="L281" s="2">
        <f t="shared" si="64"/>
        <v>14</v>
      </c>
      <c r="M281" s="28">
        <f t="shared" si="60"/>
        <v>1</v>
      </c>
      <c r="N281" s="3" t="s">
        <v>6</v>
      </c>
      <c r="O281" s="3" t="s">
        <v>22</v>
      </c>
      <c r="P281" s="3" t="s">
        <v>10</v>
      </c>
      <c r="Q281" s="11">
        <f>IF(OR(O281="",P281=""),"",SUMIFS('1. Points System'!$E$3:$E$24,'1. Points System'!$C$3:$C$24,O281,'1. Points System'!$D$3:$D$24,P281))</f>
        <v>3</v>
      </c>
      <c r="R281" s="22"/>
      <c r="S281" s="6">
        <f t="shared" si="65"/>
        <v>3</v>
      </c>
      <c r="T281" s="21">
        <f t="shared" si="66"/>
        <v>1.5</v>
      </c>
      <c r="U281" s="45">
        <f t="shared" si="61"/>
        <v>3.01</v>
      </c>
    </row>
    <row r="282" spans="1:21" x14ac:dyDescent="0.25">
      <c r="A282" s="44" t="s">
        <v>47</v>
      </c>
      <c r="B282" s="17" t="s">
        <v>213</v>
      </c>
      <c r="C282" s="3" t="s">
        <v>300</v>
      </c>
      <c r="D282" s="3" t="s">
        <v>130</v>
      </c>
      <c r="E282" s="3" t="s">
        <v>294</v>
      </c>
      <c r="F282" s="28">
        <f t="shared" si="57"/>
        <v>6</v>
      </c>
      <c r="G282" s="28">
        <f t="shared" si="58"/>
        <v>11</v>
      </c>
      <c r="H282" s="27">
        <f t="shared" si="59"/>
        <v>-5</v>
      </c>
      <c r="I282" s="14" t="str">
        <f t="shared" si="62"/>
        <v>Old Power</v>
      </c>
      <c r="J282" s="2" t="str" cm="1">
        <f t="array" ref="J282">TRIM(RIGHT(E282,LEN(E282)-LOOKUP(2,1/(MID(E282,ROW($1:$200),1)=" "),ROW($1:$200))))</f>
        <v>11-6</v>
      </c>
      <c r="K282" s="2">
        <f t="shared" si="63"/>
        <v>11</v>
      </c>
      <c r="L282" s="2">
        <f t="shared" si="64"/>
        <v>6</v>
      </c>
      <c r="M282" s="28">
        <f t="shared" si="60"/>
        <v>1</v>
      </c>
      <c r="N282" s="3" t="s">
        <v>6</v>
      </c>
      <c r="O282" s="3" t="s">
        <v>22</v>
      </c>
      <c r="P282" s="3" t="s">
        <v>11</v>
      </c>
      <c r="Q282" s="11">
        <f>IF(OR(O282="",P282=""),"",SUMIFS('1. Points System'!$E$3:$E$24,'1. Points System'!$C$3:$C$24,O282,'1. Points System'!$D$3:$D$24,P282))</f>
        <v>0</v>
      </c>
      <c r="R282" s="22"/>
      <c r="S282" s="6">
        <f t="shared" si="65"/>
        <v>0</v>
      </c>
      <c r="T282" s="6">
        <f t="shared" si="66"/>
        <v>0</v>
      </c>
      <c r="U282" s="45">
        <f t="shared" si="61"/>
        <v>-5.0000000000000001E-3</v>
      </c>
    </row>
    <row r="283" spans="1:21" x14ac:dyDescent="0.25">
      <c r="A283" s="44" t="s">
        <v>47</v>
      </c>
      <c r="B283" s="17" t="s">
        <v>213</v>
      </c>
      <c r="C283" s="3" t="s">
        <v>41</v>
      </c>
      <c r="D283" s="3" t="s">
        <v>130</v>
      </c>
      <c r="E283" s="3" t="s">
        <v>294</v>
      </c>
      <c r="F283" s="29">
        <f t="shared" si="57"/>
        <v>11</v>
      </c>
      <c r="G283" s="28">
        <f t="shared" si="58"/>
        <v>6</v>
      </c>
      <c r="H283" s="27">
        <f t="shared" si="59"/>
        <v>5</v>
      </c>
      <c r="I283" s="14" t="str">
        <f t="shared" si="62"/>
        <v>Old Power</v>
      </c>
      <c r="J283" s="2" t="str" cm="1">
        <f t="array" ref="J283">TRIM(RIGHT(E283,LEN(E283)-LOOKUP(2,1/(MID(E283,ROW($1:$200),1)=" "),ROW($1:$200))))</f>
        <v>11-6</v>
      </c>
      <c r="K283" s="2">
        <f t="shared" si="63"/>
        <v>11</v>
      </c>
      <c r="L283" s="2">
        <f t="shared" si="64"/>
        <v>6</v>
      </c>
      <c r="M283" s="28">
        <f t="shared" si="60"/>
        <v>1</v>
      </c>
      <c r="N283" s="3" t="s">
        <v>6</v>
      </c>
      <c r="O283" s="3" t="s">
        <v>22</v>
      </c>
      <c r="P283" s="3" t="s">
        <v>10</v>
      </c>
      <c r="Q283" s="11">
        <f>IF(OR(O283="",P283=""),"",SUMIFS('1. Points System'!$E$3:$E$24,'1. Points System'!$C$3:$C$24,O283,'1. Points System'!$D$3:$D$24,P283))</f>
        <v>3</v>
      </c>
      <c r="R283" s="22"/>
      <c r="S283" s="6">
        <f t="shared" si="65"/>
        <v>3</v>
      </c>
      <c r="T283" s="21">
        <f t="shared" si="66"/>
        <v>1.5</v>
      </c>
      <c r="U283" s="45">
        <f t="shared" si="61"/>
        <v>3.0049999999999999</v>
      </c>
    </row>
    <row r="284" spans="1:21" x14ac:dyDescent="0.25">
      <c r="A284" s="44" t="s">
        <v>47</v>
      </c>
      <c r="B284" s="17" t="s">
        <v>213</v>
      </c>
      <c r="C284" s="3" t="s">
        <v>303</v>
      </c>
      <c r="D284" s="3" t="s">
        <v>131</v>
      </c>
      <c r="E284" s="3" t="s">
        <v>304</v>
      </c>
      <c r="F284" s="28">
        <f t="shared" si="57"/>
        <v>2</v>
      </c>
      <c r="G284" s="28">
        <f t="shared" si="58"/>
        <v>12</v>
      </c>
      <c r="H284" s="27">
        <f t="shared" si="59"/>
        <v>-10</v>
      </c>
      <c r="I284" s="14" t="str">
        <f t="shared" si="62"/>
        <v>Nilüfer Buges</v>
      </c>
      <c r="J284" s="2" t="str" cm="1">
        <f t="array" ref="J284">TRIM(RIGHT(E284,LEN(E284)-LOOKUP(2,1/(MID(E284,ROW($1:$200),1)=" "),ROW($1:$200))))</f>
        <v>12-2</v>
      </c>
      <c r="K284" s="2">
        <f t="shared" si="63"/>
        <v>12</v>
      </c>
      <c r="L284" s="2">
        <f t="shared" si="64"/>
        <v>2</v>
      </c>
      <c r="M284" s="28">
        <f t="shared" si="60"/>
        <v>1</v>
      </c>
      <c r="N284" s="3" t="s">
        <v>7</v>
      </c>
      <c r="O284" s="3" t="s">
        <v>50</v>
      </c>
      <c r="P284" s="3" t="s">
        <v>11</v>
      </c>
      <c r="Q284" s="11">
        <f>IF(OR(O284="",P284=""),"",SUMIFS('1. Points System'!$E$3:$E$24,'1. Points System'!$C$3:$C$24,O284,'1. Points System'!$D$3:$D$24,P284))</f>
        <v>0</v>
      </c>
      <c r="R284" s="22"/>
      <c r="S284" s="6">
        <f t="shared" si="65"/>
        <v>0</v>
      </c>
      <c r="T284" s="21">
        <f t="shared" si="66"/>
        <v>0</v>
      </c>
      <c r="U284" s="45">
        <f t="shared" si="61"/>
        <v>-0.01</v>
      </c>
    </row>
    <row r="285" spans="1:21" x14ac:dyDescent="0.25">
      <c r="A285" s="44" t="s">
        <v>47</v>
      </c>
      <c r="B285" s="17" t="s">
        <v>213</v>
      </c>
      <c r="C285" s="3" t="s">
        <v>357</v>
      </c>
      <c r="D285" s="3" t="s">
        <v>131</v>
      </c>
      <c r="E285" s="3" t="s">
        <v>304</v>
      </c>
      <c r="F285" s="29">
        <f t="shared" si="57"/>
        <v>12</v>
      </c>
      <c r="G285" s="28">
        <f t="shared" si="58"/>
        <v>2</v>
      </c>
      <c r="H285" s="27">
        <f t="shared" si="59"/>
        <v>10</v>
      </c>
      <c r="I285" s="14" t="str">
        <f t="shared" si="62"/>
        <v>Nilüfer Buges</v>
      </c>
      <c r="J285" s="2" t="str" cm="1">
        <f t="array" ref="J285">TRIM(RIGHT(E285,LEN(E285)-LOOKUP(2,1/(MID(E285,ROW($1:$200),1)=" "),ROW($1:$200))))</f>
        <v>12-2</v>
      </c>
      <c r="K285" s="2">
        <f t="shared" si="63"/>
        <v>12</v>
      </c>
      <c r="L285" s="2">
        <f t="shared" si="64"/>
        <v>2</v>
      </c>
      <c r="M285" s="28">
        <f t="shared" si="60"/>
        <v>1</v>
      </c>
      <c r="N285" s="3" t="s">
        <v>7</v>
      </c>
      <c r="O285" s="3" t="s">
        <v>50</v>
      </c>
      <c r="P285" s="3" t="s">
        <v>10</v>
      </c>
      <c r="Q285" s="11">
        <f>IF(OR(O285="",P285=""),"",SUMIFS('1. Points System'!$E$3:$E$24,'1. Points System'!$C$3:$C$24,O285,'1. Points System'!$D$3:$D$24,P285))</f>
        <v>4.5</v>
      </c>
      <c r="R285" s="22"/>
      <c r="S285" s="6">
        <f t="shared" si="65"/>
        <v>4.5</v>
      </c>
      <c r="T285" s="21">
        <f t="shared" si="66"/>
        <v>2.25</v>
      </c>
      <c r="U285" s="45">
        <f t="shared" si="61"/>
        <v>4.51</v>
      </c>
    </row>
    <row r="286" spans="1:21" x14ac:dyDescent="0.25">
      <c r="A286" s="44" t="s">
        <v>47</v>
      </c>
      <c r="B286" s="17" t="s">
        <v>213</v>
      </c>
      <c r="C286" s="3" t="s">
        <v>300</v>
      </c>
      <c r="D286" s="3" t="s">
        <v>132</v>
      </c>
      <c r="E286" s="3" t="s">
        <v>295</v>
      </c>
      <c r="F286" s="28">
        <f t="shared" si="57"/>
        <v>10</v>
      </c>
      <c r="G286" s="28">
        <f t="shared" si="58"/>
        <v>0</v>
      </c>
      <c r="H286" s="27">
        <f t="shared" si="59"/>
        <v>10</v>
      </c>
      <c r="I286" s="14" t="str">
        <f t="shared" si="62"/>
        <v>Cankaya</v>
      </c>
      <c r="J286" s="2" t="str" cm="1">
        <f t="array" ref="J286">TRIM(RIGHT(E286,LEN(E286)-LOOKUP(2,1/(MID(E286,ROW($1:$200),1)=" "),ROW($1:$200))))</f>
        <v>10-0</v>
      </c>
      <c r="K286" s="2">
        <f t="shared" si="63"/>
        <v>10</v>
      </c>
      <c r="L286" s="2">
        <f t="shared" si="64"/>
        <v>0</v>
      </c>
      <c r="M286" s="28">
        <f t="shared" si="60"/>
        <v>1</v>
      </c>
      <c r="N286" s="3" t="s">
        <v>7</v>
      </c>
      <c r="O286" s="3" t="s">
        <v>50</v>
      </c>
      <c r="P286" s="3" t="s">
        <v>10</v>
      </c>
      <c r="Q286" s="11">
        <f>IF(OR(O286="",P286=""),"",SUMIFS('1. Points System'!$E$3:$E$24,'1. Points System'!$C$3:$C$24,O286,'1. Points System'!$D$3:$D$24,P286))</f>
        <v>4.5</v>
      </c>
      <c r="R286" s="22"/>
      <c r="S286" s="6">
        <f t="shared" si="65"/>
        <v>4.5</v>
      </c>
      <c r="T286" s="6">
        <f t="shared" si="66"/>
        <v>2.25</v>
      </c>
      <c r="U286" s="45">
        <f t="shared" si="61"/>
        <v>4.51</v>
      </c>
    </row>
    <row r="287" spans="1:21" x14ac:dyDescent="0.25">
      <c r="A287" s="44" t="s">
        <v>47</v>
      </c>
      <c r="B287" s="17" t="s">
        <v>213</v>
      </c>
      <c r="C287" s="3" t="s">
        <v>301</v>
      </c>
      <c r="D287" s="3" t="s">
        <v>132</v>
      </c>
      <c r="E287" s="3" t="s">
        <v>295</v>
      </c>
      <c r="F287" s="29">
        <f t="shared" si="57"/>
        <v>0</v>
      </c>
      <c r="G287" s="28">
        <f t="shared" si="58"/>
        <v>10</v>
      </c>
      <c r="H287" s="27">
        <f t="shared" si="59"/>
        <v>-10</v>
      </c>
      <c r="I287" s="14" t="str">
        <f t="shared" si="62"/>
        <v>Cankaya</v>
      </c>
      <c r="J287" s="2" t="str" cm="1">
        <f t="array" ref="J287">TRIM(RIGHT(E287,LEN(E287)-LOOKUP(2,1/(MID(E287,ROW($1:$200),1)=" "),ROW($1:$200))))</f>
        <v>10-0</v>
      </c>
      <c r="K287" s="2">
        <f t="shared" si="63"/>
        <v>10</v>
      </c>
      <c r="L287" s="2">
        <f t="shared" si="64"/>
        <v>0</v>
      </c>
      <c r="M287" s="28">
        <f t="shared" si="60"/>
        <v>1</v>
      </c>
      <c r="N287" s="3" t="s">
        <v>7</v>
      </c>
      <c r="O287" s="3" t="s">
        <v>50</v>
      </c>
      <c r="P287" s="3" t="s">
        <v>11</v>
      </c>
      <c r="Q287" s="11">
        <f>IF(OR(O287="",P287=""),"",SUMIFS('1. Points System'!$E$3:$E$24,'1. Points System'!$C$3:$C$24,O287,'1. Points System'!$D$3:$D$24,P287))</f>
        <v>0</v>
      </c>
      <c r="R287" s="22"/>
      <c r="S287" s="6">
        <f t="shared" si="65"/>
        <v>0</v>
      </c>
      <c r="T287" s="25">
        <f t="shared" si="66"/>
        <v>0</v>
      </c>
      <c r="U287" s="45">
        <f t="shared" si="61"/>
        <v>-0.01</v>
      </c>
    </row>
    <row r="288" spans="1:21" x14ac:dyDescent="0.25">
      <c r="A288" s="44" t="s">
        <v>47</v>
      </c>
      <c r="B288" s="17" t="s">
        <v>213</v>
      </c>
      <c r="C288" s="3" t="s">
        <v>302</v>
      </c>
      <c r="D288" s="3" t="s">
        <v>133</v>
      </c>
      <c r="E288" s="3" t="s">
        <v>423</v>
      </c>
      <c r="F288" s="28">
        <f t="shared" si="57"/>
        <v>5</v>
      </c>
      <c r="G288" s="28">
        <f t="shared" si="58"/>
        <v>14</v>
      </c>
      <c r="H288" s="27">
        <f t="shared" si="59"/>
        <v>-9</v>
      </c>
      <c r="I288" s="14" t="str">
        <f t="shared" si="62"/>
        <v>Old Power</v>
      </c>
      <c r="J288" s="2" t="str" cm="1">
        <f t="array" ref="J288">TRIM(RIGHT(E288,LEN(E288)-LOOKUP(2,1/(MID(E288,ROW($1:$200),1)=" "),ROW($1:$200))))</f>
        <v>14-5</v>
      </c>
      <c r="K288" s="2">
        <f t="shared" si="63"/>
        <v>14</v>
      </c>
      <c r="L288" s="2">
        <f t="shared" si="64"/>
        <v>5</v>
      </c>
      <c r="M288" s="28">
        <f t="shared" si="60"/>
        <v>1</v>
      </c>
      <c r="N288" s="3" t="s">
        <v>7</v>
      </c>
      <c r="O288" s="3" t="s">
        <v>50</v>
      </c>
      <c r="P288" s="3" t="s">
        <v>11</v>
      </c>
      <c r="Q288" s="11">
        <f>IF(OR(O288="",P288=""),"",SUMIFS('1. Points System'!$E$3:$E$24,'1. Points System'!$C$3:$C$24,O288,'1. Points System'!$D$3:$D$24,P288))</f>
        <v>0</v>
      </c>
      <c r="R288" s="22"/>
      <c r="S288" s="6">
        <f t="shared" si="65"/>
        <v>0</v>
      </c>
      <c r="T288" s="21">
        <f t="shared" si="66"/>
        <v>0</v>
      </c>
      <c r="U288" s="45">
        <f t="shared" si="61"/>
        <v>-8.9999999999999993E-3</v>
      </c>
    </row>
    <row r="289" spans="1:21" x14ac:dyDescent="0.25">
      <c r="A289" s="44" t="s">
        <v>47</v>
      </c>
      <c r="B289" s="17" t="s">
        <v>213</v>
      </c>
      <c r="C289" s="3" t="s">
        <v>41</v>
      </c>
      <c r="D289" s="3" t="s">
        <v>133</v>
      </c>
      <c r="E289" s="3" t="s">
        <v>423</v>
      </c>
      <c r="F289" s="29">
        <f t="shared" si="57"/>
        <v>14</v>
      </c>
      <c r="G289" s="28">
        <f t="shared" si="58"/>
        <v>5</v>
      </c>
      <c r="H289" s="27">
        <f t="shared" si="59"/>
        <v>9</v>
      </c>
      <c r="I289" s="14" t="str">
        <f t="shared" si="62"/>
        <v>Old Power</v>
      </c>
      <c r="J289" s="2" t="str" cm="1">
        <f t="array" ref="J289">TRIM(RIGHT(E289,LEN(E289)-LOOKUP(2,1/(MID(E289,ROW($1:$200),1)=" "),ROW($1:$200))))</f>
        <v>14-5</v>
      </c>
      <c r="K289" s="2">
        <f t="shared" si="63"/>
        <v>14</v>
      </c>
      <c r="L289" s="2">
        <f t="shared" si="64"/>
        <v>5</v>
      </c>
      <c r="M289" s="28">
        <f t="shared" si="60"/>
        <v>1</v>
      </c>
      <c r="N289" s="3" t="s">
        <v>7</v>
      </c>
      <c r="O289" s="3" t="s">
        <v>50</v>
      </c>
      <c r="P289" s="3" t="s">
        <v>10</v>
      </c>
      <c r="Q289" s="11">
        <f>IF(OR(O289="",P289=""),"",SUMIFS('1. Points System'!$E$3:$E$24,'1. Points System'!$C$3:$C$24,O289,'1. Points System'!$D$3:$D$24,P289))</f>
        <v>4.5</v>
      </c>
      <c r="R289" s="22"/>
      <c r="S289" s="6">
        <f t="shared" si="65"/>
        <v>4.5</v>
      </c>
      <c r="T289" s="21">
        <f t="shared" si="66"/>
        <v>2.25</v>
      </c>
      <c r="U289" s="45">
        <f t="shared" si="61"/>
        <v>4.5090000000000003</v>
      </c>
    </row>
    <row r="290" spans="1:21" x14ac:dyDescent="0.25">
      <c r="A290" s="44" t="s">
        <v>47</v>
      </c>
      <c r="B290" s="17" t="s">
        <v>213</v>
      </c>
      <c r="C290" s="3" t="s">
        <v>299</v>
      </c>
      <c r="D290" s="3" t="s">
        <v>134</v>
      </c>
      <c r="E290" s="3" t="s">
        <v>428</v>
      </c>
      <c r="F290" s="28">
        <f t="shared" si="57"/>
        <v>4</v>
      </c>
      <c r="G290" s="28">
        <f t="shared" si="58"/>
        <v>11</v>
      </c>
      <c r="H290" s="27">
        <f t="shared" si="59"/>
        <v>-7</v>
      </c>
      <c r="I290" s="14" t="str">
        <f t="shared" si="62"/>
        <v>Aisti Sport</v>
      </c>
      <c r="J290" s="2" t="str" cm="1">
        <f t="array" ref="J290">TRIM(RIGHT(E290,LEN(E290)-LOOKUP(2,1/(MID(E290,ROW($1:$200),1)=" "),ROW($1:$200))))</f>
        <v>4-11</v>
      </c>
      <c r="K290" s="2">
        <f t="shared" si="63"/>
        <v>4</v>
      </c>
      <c r="L290" s="2">
        <f t="shared" si="64"/>
        <v>11</v>
      </c>
      <c r="M290" s="28">
        <f t="shared" si="60"/>
        <v>1</v>
      </c>
      <c r="N290" s="3" t="s">
        <v>7</v>
      </c>
      <c r="O290" s="3" t="s">
        <v>50</v>
      </c>
      <c r="P290" s="3" t="s">
        <v>11</v>
      </c>
      <c r="Q290" s="11">
        <f>IF(OR(O290="",P290=""),"",SUMIFS('1. Points System'!$E$3:$E$24,'1. Points System'!$C$3:$C$24,O290,'1. Points System'!$D$3:$D$24,P290))</f>
        <v>0</v>
      </c>
      <c r="R290" s="22"/>
      <c r="S290" s="6">
        <f t="shared" si="65"/>
        <v>0</v>
      </c>
      <c r="T290" s="21">
        <f t="shared" si="66"/>
        <v>0</v>
      </c>
      <c r="U290" s="45">
        <f t="shared" si="61"/>
        <v>-7.0000000000000001E-3</v>
      </c>
    </row>
    <row r="291" spans="1:21" x14ac:dyDescent="0.25">
      <c r="A291" s="44" t="s">
        <v>47</v>
      </c>
      <c r="B291" s="17" t="s">
        <v>213</v>
      </c>
      <c r="C291" s="3" t="s">
        <v>434</v>
      </c>
      <c r="D291" s="3" t="s">
        <v>134</v>
      </c>
      <c r="E291" s="3" t="s">
        <v>428</v>
      </c>
      <c r="F291" s="28">
        <f t="shared" si="57"/>
        <v>11</v>
      </c>
      <c r="G291" s="28">
        <f t="shared" si="58"/>
        <v>4</v>
      </c>
      <c r="H291" s="27">
        <f t="shared" si="59"/>
        <v>7</v>
      </c>
      <c r="I291" s="14" t="str">
        <f t="shared" si="62"/>
        <v>Aisti Sport</v>
      </c>
      <c r="J291" s="2" t="str" cm="1">
        <f t="array" ref="J291">TRIM(RIGHT(E291,LEN(E291)-LOOKUP(2,1/(MID(E291,ROW($1:$200),1)=" "),ROW($1:$200))))</f>
        <v>4-11</v>
      </c>
      <c r="K291" s="2">
        <f t="shared" si="63"/>
        <v>4</v>
      </c>
      <c r="L291" s="2">
        <f t="shared" si="64"/>
        <v>11</v>
      </c>
      <c r="M291" s="28">
        <f t="shared" si="60"/>
        <v>1</v>
      </c>
      <c r="N291" s="3" t="s">
        <v>7</v>
      </c>
      <c r="O291" s="3" t="s">
        <v>50</v>
      </c>
      <c r="P291" s="3" t="s">
        <v>10</v>
      </c>
      <c r="Q291" s="11">
        <f>IF(OR(O291="",P291=""),"",SUMIFS('1. Points System'!$E$3:$E$24,'1. Points System'!$C$3:$C$24,O291,'1. Points System'!$D$3:$D$24,P291))</f>
        <v>4.5</v>
      </c>
      <c r="R291" s="22"/>
      <c r="S291" s="6">
        <f t="shared" si="65"/>
        <v>4.5</v>
      </c>
      <c r="T291" s="21">
        <f t="shared" si="66"/>
        <v>2.25</v>
      </c>
      <c r="U291" s="45">
        <f t="shared" si="61"/>
        <v>4.5069999999999997</v>
      </c>
    </row>
    <row r="292" spans="1:21" x14ac:dyDescent="0.25">
      <c r="A292" s="44" t="s">
        <v>47</v>
      </c>
      <c r="B292" s="17" t="s">
        <v>213</v>
      </c>
      <c r="C292" s="3" t="s">
        <v>303</v>
      </c>
      <c r="D292" s="3" t="s">
        <v>135</v>
      </c>
      <c r="E292" s="3" t="s">
        <v>296</v>
      </c>
      <c r="F292" s="28">
        <f t="shared" si="57"/>
        <v>2</v>
      </c>
      <c r="G292" s="28">
        <f t="shared" si="58"/>
        <v>11</v>
      </c>
      <c r="H292" s="27">
        <f t="shared" si="59"/>
        <v>-9</v>
      </c>
      <c r="I292" s="14" t="str">
        <f t="shared" ref="I292:I323" si="67">TRIM(LEFT(E292,FIND(" – ",E292)-1))</f>
        <v>Club Fenix</v>
      </c>
      <c r="J292" s="2" t="str" cm="1">
        <f t="array" ref="J292">TRIM(RIGHT(E292,LEN(E292)-LOOKUP(2,1/(MID(E292,ROW($1:$200),1)=" "),ROW($1:$200))))</f>
        <v>2:11</v>
      </c>
      <c r="K292" s="2">
        <f t="shared" ref="K292:K323" si="68">VALUE(LEFT(J292,FIND("-",SUBSTITUTE(J292,":","-"))-1))</f>
        <v>2</v>
      </c>
      <c r="L292" s="2">
        <f t="shared" ref="L292:L323" si="69">VALUE(RIGHT(SUBSTITUTE(J292,":","-"),LEN(SUBSTITUTE(J292,":","-"))-FIND("-",SUBSTITUTE(J292,":","-"))))</f>
        <v>11</v>
      </c>
      <c r="M292" s="28">
        <f t="shared" si="60"/>
        <v>1</v>
      </c>
      <c r="N292" s="3" t="s">
        <v>83</v>
      </c>
      <c r="O292" s="3" t="s">
        <v>20</v>
      </c>
      <c r="P292" s="3" t="s">
        <v>11</v>
      </c>
      <c r="Q292" s="11">
        <f>IF(OR(O292="",P292=""),"",SUMIFS('1. Points System'!$E$3:$E$24,'1. Points System'!$C$3:$C$24,O292,'1. Points System'!$D$3:$D$24,P292))</f>
        <v>0</v>
      </c>
      <c r="R292" s="22"/>
      <c r="S292" s="6">
        <f t="shared" si="65"/>
        <v>0</v>
      </c>
      <c r="T292" s="21">
        <f t="shared" si="66"/>
        <v>0</v>
      </c>
      <c r="U292" s="45">
        <f t="shared" si="61"/>
        <v>-8.9999999999999993E-3</v>
      </c>
    </row>
    <row r="293" spans="1:21" x14ac:dyDescent="0.25">
      <c r="A293" s="44" t="s">
        <v>47</v>
      </c>
      <c r="B293" s="17" t="s">
        <v>213</v>
      </c>
      <c r="C293" s="3" t="s">
        <v>301</v>
      </c>
      <c r="D293" s="3" t="s">
        <v>135</v>
      </c>
      <c r="E293" s="3" t="s">
        <v>296</v>
      </c>
      <c r="F293" s="29">
        <f t="shared" si="57"/>
        <v>11</v>
      </c>
      <c r="G293" s="28">
        <f t="shared" si="58"/>
        <v>2</v>
      </c>
      <c r="H293" s="27">
        <f t="shared" si="59"/>
        <v>9</v>
      </c>
      <c r="I293" s="14" t="str">
        <f t="shared" si="67"/>
        <v>Club Fenix</v>
      </c>
      <c r="J293" s="2" t="str" cm="1">
        <f t="array" ref="J293">TRIM(RIGHT(E293,LEN(E293)-LOOKUP(2,1/(MID(E293,ROW($1:$200),1)=" "),ROW($1:$200))))</f>
        <v>2:11</v>
      </c>
      <c r="K293" s="2">
        <f t="shared" si="68"/>
        <v>2</v>
      </c>
      <c r="L293" s="2">
        <f t="shared" si="69"/>
        <v>11</v>
      </c>
      <c r="M293" s="28">
        <f t="shared" si="60"/>
        <v>1</v>
      </c>
      <c r="N293" s="3" t="s">
        <v>83</v>
      </c>
      <c r="O293" s="3" t="s">
        <v>20</v>
      </c>
      <c r="P293" s="3" t="s">
        <v>10</v>
      </c>
      <c r="Q293" s="11">
        <f>IF(OR(O293="",P293=""),"",SUMIFS('1. Points System'!$E$3:$E$24,'1. Points System'!$C$3:$C$24,O293,'1. Points System'!$D$3:$D$24,P293))</f>
        <v>3</v>
      </c>
      <c r="R293" s="22"/>
      <c r="S293" s="6">
        <f t="shared" si="65"/>
        <v>3</v>
      </c>
      <c r="T293" s="25">
        <f t="shared" si="66"/>
        <v>1.5</v>
      </c>
      <c r="U293" s="45">
        <f t="shared" si="61"/>
        <v>3.0089999999999999</v>
      </c>
    </row>
    <row r="294" spans="1:21" x14ac:dyDescent="0.25">
      <c r="A294" s="44" t="s">
        <v>47</v>
      </c>
      <c r="B294" s="17" t="s">
        <v>213</v>
      </c>
      <c r="C294" s="3" t="s">
        <v>300</v>
      </c>
      <c r="D294" s="3" t="s">
        <v>136</v>
      </c>
      <c r="E294" s="3" t="s">
        <v>400</v>
      </c>
      <c r="F294" s="28">
        <f t="shared" si="57"/>
        <v>4</v>
      </c>
      <c r="G294" s="28">
        <f t="shared" si="58"/>
        <v>13</v>
      </c>
      <c r="H294" s="27">
        <f t="shared" si="59"/>
        <v>-9</v>
      </c>
      <c r="I294" s="14" t="str">
        <f t="shared" si="67"/>
        <v>Nilüfer Buges</v>
      </c>
      <c r="J294" s="2" t="str" cm="1">
        <f t="array" ref="J294">TRIM(RIGHT(E294,LEN(E294)-LOOKUP(2,1/(MID(E294,ROW($1:$200),1)=" "),ROW($1:$200))))</f>
        <v>13-4</v>
      </c>
      <c r="K294" s="2">
        <f t="shared" si="68"/>
        <v>13</v>
      </c>
      <c r="L294" s="2">
        <f t="shared" si="69"/>
        <v>4</v>
      </c>
      <c r="M294" s="28">
        <f t="shared" si="60"/>
        <v>1</v>
      </c>
      <c r="N294" s="3" t="s">
        <v>8</v>
      </c>
      <c r="O294" s="3" t="s">
        <v>50</v>
      </c>
      <c r="P294" s="3" t="s">
        <v>11</v>
      </c>
      <c r="Q294" s="11">
        <f>IF(OR(O294="",P294=""),"",SUMIFS('1. Points System'!$E$3:$E$24,'1. Points System'!$C$3:$C$24,O294,'1. Points System'!$D$3:$D$24,P294))</f>
        <v>0</v>
      </c>
      <c r="R294" s="22"/>
      <c r="S294" s="6">
        <f t="shared" si="65"/>
        <v>0</v>
      </c>
      <c r="T294" s="6">
        <f t="shared" si="66"/>
        <v>0</v>
      </c>
      <c r="U294" s="45">
        <f t="shared" si="61"/>
        <v>-8.9999999999999993E-3</v>
      </c>
    </row>
    <row r="295" spans="1:21" x14ac:dyDescent="0.25">
      <c r="A295" s="44" t="s">
        <v>47</v>
      </c>
      <c r="B295" s="17" t="s">
        <v>213</v>
      </c>
      <c r="C295" s="3" t="s">
        <v>357</v>
      </c>
      <c r="D295" s="3" t="s">
        <v>136</v>
      </c>
      <c r="E295" s="3" t="s">
        <v>400</v>
      </c>
      <c r="F295" s="29">
        <f t="shared" si="57"/>
        <v>13</v>
      </c>
      <c r="G295" s="28">
        <f t="shared" si="58"/>
        <v>4</v>
      </c>
      <c r="H295" s="27">
        <f t="shared" si="59"/>
        <v>9</v>
      </c>
      <c r="I295" s="14" t="str">
        <f t="shared" si="67"/>
        <v>Nilüfer Buges</v>
      </c>
      <c r="J295" s="2" t="str" cm="1">
        <f t="array" ref="J295">TRIM(RIGHT(E295,LEN(E295)-LOOKUP(2,1/(MID(E295,ROW($1:$200),1)=" "),ROW($1:$200))))</f>
        <v>13-4</v>
      </c>
      <c r="K295" s="2">
        <f t="shared" si="68"/>
        <v>13</v>
      </c>
      <c r="L295" s="2">
        <f t="shared" si="69"/>
        <v>4</v>
      </c>
      <c r="M295" s="28">
        <f t="shared" si="60"/>
        <v>1</v>
      </c>
      <c r="N295" s="3" t="s">
        <v>8</v>
      </c>
      <c r="O295" s="3" t="s">
        <v>50</v>
      </c>
      <c r="P295" s="3" t="s">
        <v>10</v>
      </c>
      <c r="Q295" s="11">
        <f>IF(OR(O295="",P295=""),"",SUMIFS('1. Points System'!$E$3:$E$24,'1. Points System'!$C$3:$C$24,O295,'1. Points System'!$D$3:$D$24,P295))</f>
        <v>4.5</v>
      </c>
      <c r="R295" s="22"/>
      <c r="S295" s="6">
        <f t="shared" si="65"/>
        <v>4.5</v>
      </c>
      <c r="T295" s="21">
        <f t="shared" si="66"/>
        <v>2.25</v>
      </c>
      <c r="U295" s="45">
        <f t="shared" si="61"/>
        <v>4.5090000000000003</v>
      </c>
    </row>
    <row r="296" spans="1:21" x14ac:dyDescent="0.25">
      <c r="A296" s="44" t="s">
        <v>47</v>
      </c>
      <c r="B296" s="17" t="s">
        <v>213</v>
      </c>
      <c r="C296" s="3" t="s">
        <v>299</v>
      </c>
      <c r="D296" s="3" t="s">
        <v>137</v>
      </c>
      <c r="E296" s="3" t="s">
        <v>418</v>
      </c>
      <c r="F296" s="28">
        <f t="shared" si="57"/>
        <v>13</v>
      </c>
      <c r="G296" s="28">
        <f t="shared" si="58"/>
        <v>3</v>
      </c>
      <c r="H296" s="27">
        <f t="shared" si="59"/>
        <v>10</v>
      </c>
      <c r="I296" s="14" t="str">
        <f t="shared" si="67"/>
        <v>GC Nais</v>
      </c>
      <c r="J296" s="2" t="str" cm="1">
        <f t="array" ref="J296">TRIM(RIGHT(E296,LEN(E296)-LOOKUP(2,1/(MID(E296,ROW($1:$200),1)=" "),ROW($1:$200))))</f>
        <v>3-13</v>
      </c>
      <c r="K296" s="2">
        <f t="shared" si="68"/>
        <v>3</v>
      </c>
      <c r="L296" s="2">
        <f t="shared" si="69"/>
        <v>13</v>
      </c>
      <c r="M296" s="28">
        <f t="shared" si="60"/>
        <v>1</v>
      </c>
      <c r="N296" s="3" t="s">
        <v>83</v>
      </c>
      <c r="O296" s="3" t="s">
        <v>20</v>
      </c>
      <c r="P296" s="3" t="s">
        <v>10</v>
      </c>
      <c r="Q296" s="11">
        <f>IF(OR(O296="",P296=""),"",SUMIFS('1. Points System'!$E$3:$E$24,'1. Points System'!$C$3:$C$24,O296,'1. Points System'!$D$3:$D$24,P296))</f>
        <v>3</v>
      </c>
      <c r="R296" s="22"/>
      <c r="S296" s="6">
        <f t="shared" si="65"/>
        <v>3</v>
      </c>
      <c r="T296" s="21">
        <f t="shared" si="66"/>
        <v>1.5</v>
      </c>
      <c r="U296" s="45">
        <f t="shared" si="61"/>
        <v>3.01</v>
      </c>
    </row>
    <row r="297" spans="1:21" x14ac:dyDescent="0.25">
      <c r="A297" s="44" t="s">
        <v>47</v>
      </c>
      <c r="B297" s="17" t="s">
        <v>213</v>
      </c>
      <c r="C297" s="3" t="s">
        <v>302</v>
      </c>
      <c r="D297" s="3" t="s">
        <v>137</v>
      </c>
      <c r="E297" s="3" t="s">
        <v>418</v>
      </c>
      <c r="F297" s="28">
        <f t="shared" si="57"/>
        <v>3</v>
      </c>
      <c r="G297" s="28">
        <f t="shared" si="58"/>
        <v>13</v>
      </c>
      <c r="H297" s="27">
        <f t="shared" si="59"/>
        <v>-10</v>
      </c>
      <c r="I297" s="14" t="str">
        <f t="shared" si="67"/>
        <v>GC Nais</v>
      </c>
      <c r="J297" s="2" t="str" cm="1">
        <f t="array" ref="J297">TRIM(RIGHT(E297,LEN(E297)-LOOKUP(2,1/(MID(E297,ROW($1:$200),1)=" "),ROW($1:$200))))</f>
        <v>3-13</v>
      </c>
      <c r="K297" s="2">
        <f t="shared" si="68"/>
        <v>3</v>
      </c>
      <c r="L297" s="2">
        <f t="shared" si="69"/>
        <v>13</v>
      </c>
      <c r="M297" s="28">
        <f t="shared" si="60"/>
        <v>1</v>
      </c>
      <c r="N297" s="3" t="s">
        <v>83</v>
      </c>
      <c r="O297" s="3" t="s">
        <v>20</v>
      </c>
      <c r="P297" s="3" t="s">
        <v>11</v>
      </c>
      <c r="Q297" s="11">
        <f>IF(OR(O297="",P297=""),"",SUMIFS('1. Points System'!$E$3:$E$24,'1. Points System'!$C$3:$C$24,O297,'1. Points System'!$D$3:$D$24,P297))</f>
        <v>0</v>
      </c>
      <c r="R297" s="22"/>
      <c r="S297" s="6">
        <f t="shared" si="65"/>
        <v>0</v>
      </c>
      <c r="T297" s="21">
        <f t="shared" si="66"/>
        <v>0</v>
      </c>
      <c r="U297" s="45">
        <f t="shared" si="61"/>
        <v>-0.01</v>
      </c>
    </row>
    <row r="298" spans="1:21" x14ac:dyDescent="0.25">
      <c r="A298" s="44" t="s">
        <v>47</v>
      </c>
      <c r="B298" s="17" t="s">
        <v>213</v>
      </c>
      <c r="C298" s="3" t="s">
        <v>434</v>
      </c>
      <c r="D298" s="3" t="s">
        <v>138</v>
      </c>
      <c r="E298" s="3" t="s">
        <v>441</v>
      </c>
      <c r="F298" s="28">
        <f t="shared" si="57"/>
        <v>4</v>
      </c>
      <c r="G298" s="28">
        <f t="shared" si="58"/>
        <v>14</v>
      </c>
      <c r="H298" s="27">
        <f t="shared" si="59"/>
        <v>-10</v>
      </c>
      <c r="I298" s="14" t="str">
        <f t="shared" si="67"/>
        <v>Old Power</v>
      </c>
      <c r="J298" s="2" t="str" cm="1">
        <f t="array" ref="J298">TRIM(RIGHT(E298,LEN(E298)-LOOKUP(2,1/(MID(E298,ROW($1:$200),1)=" "),ROW($1:$200))))</f>
        <v>14-4</v>
      </c>
      <c r="K298" s="2">
        <f t="shared" si="68"/>
        <v>14</v>
      </c>
      <c r="L298" s="2">
        <f t="shared" si="69"/>
        <v>4</v>
      </c>
      <c r="M298" s="28">
        <f t="shared" si="60"/>
        <v>1</v>
      </c>
      <c r="N298" s="3" t="s">
        <v>8</v>
      </c>
      <c r="O298" s="3" t="s">
        <v>50</v>
      </c>
      <c r="P298" s="3" t="s">
        <v>11</v>
      </c>
      <c r="Q298" s="11">
        <f>IF(OR(O298="",P298=""),"",SUMIFS('1. Points System'!$E$3:$E$24,'1. Points System'!$C$3:$C$24,O298,'1. Points System'!$D$3:$D$24,P298))</f>
        <v>0</v>
      </c>
      <c r="R298" s="22"/>
      <c r="S298" s="6">
        <f t="shared" si="65"/>
        <v>0</v>
      </c>
      <c r="T298" s="21">
        <f t="shared" si="66"/>
        <v>0</v>
      </c>
      <c r="U298" s="45">
        <f t="shared" si="61"/>
        <v>-0.01</v>
      </c>
    </row>
    <row r="299" spans="1:21" x14ac:dyDescent="0.25">
      <c r="A299" s="44" t="s">
        <v>47</v>
      </c>
      <c r="B299" s="17" t="s">
        <v>213</v>
      </c>
      <c r="C299" s="3" t="s">
        <v>41</v>
      </c>
      <c r="D299" s="3" t="s">
        <v>138</v>
      </c>
      <c r="E299" s="3" t="s">
        <v>441</v>
      </c>
      <c r="F299" s="29">
        <f t="shared" si="57"/>
        <v>14</v>
      </c>
      <c r="G299" s="28">
        <f t="shared" si="58"/>
        <v>4</v>
      </c>
      <c r="H299" s="27">
        <f t="shared" si="59"/>
        <v>10</v>
      </c>
      <c r="I299" s="14" t="str">
        <f t="shared" si="67"/>
        <v>Old Power</v>
      </c>
      <c r="J299" s="2" t="str" cm="1">
        <f t="array" ref="J299">TRIM(RIGHT(E299,LEN(E299)-LOOKUP(2,1/(MID(E299,ROW($1:$200),1)=" "),ROW($1:$200))))</f>
        <v>14-4</v>
      </c>
      <c r="K299" s="2">
        <f t="shared" si="68"/>
        <v>14</v>
      </c>
      <c r="L299" s="2">
        <f t="shared" si="69"/>
        <v>4</v>
      </c>
      <c r="M299" s="28">
        <f t="shared" si="60"/>
        <v>1</v>
      </c>
      <c r="N299" s="3" t="s">
        <v>8</v>
      </c>
      <c r="O299" s="3" t="s">
        <v>50</v>
      </c>
      <c r="P299" s="3" t="s">
        <v>10</v>
      </c>
      <c r="Q299" s="11">
        <f>IF(OR(O299="",P299=""),"",SUMIFS('1. Points System'!$E$3:$E$24,'1. Points System'!$C$3:$C$24,O299,'1. Points System'!$D$3:$D$24,P299))</f>
        <v>4.5</v>
      </c>
      <c r="R299" s="22"/>
      <c r="S299" s="6">
        <f t="shared" si="65"/>
        <v>4.5</v>
      </c>
      <c r="T299" s="21">
        <f t="shared" si="66"/>
        <v>2.25</v>
      </c>
      <c r="U299" s="45">
        <f t="shared" si="61"/>
        <v>4.51</v>
      </c>
    </row>
    <row r="300" spans="1:21" x14ac:dyDescent="0.25">
      <c r="A300" s="44" t="s">
        <v>47</v>
      </c>
      <c r="B300" s="17" t="s">
        <v>213</v>
      </c>
      <c r="C300" s="3" t="s">
        <v>303</v>
      </c>
      <c r="D300" s="3" t="s">
        <v>139</v>
      </c>
      <c r="E300" s="3" t="s">
        <v>420</v>
      </c>
      <c r="F300" s="28">
        <f t="shared" si="57"/>
        <v>6</v>
      </c>
      <c r="G300" s="28">
        <f t="shared" si="58"/>
        <v>15</v>
      </c>
      <c r="H300" s="27">
        <f t="shared" si="59"/>
        <v>-9</v>
      </c>
      <c r="I300" s="14" t="str">
        <f t="shared" si="67"/>
        <v>Club Fenix</v>
      </c>
      <c r="J300" s="2" t="str" cm="1">
        <f t="array" ref="J300">TRIM(RIGHT(E300,LEN(E300)-LOOKUP(2,1/(MID(E300,ROW($1:$200),1)=" "),ROW($1:$200))))</f>
        <v>6-15</v>
      </c>
      <c r="K300" s="2">
        <f t="shared" si="68"/>
        <v>6</v>
      </c>
      <c r="L300" s="2">
        <f t="shared" si="69"/>
        <v>15</v>
      </c>
      <c r="M300" s="28">
        <f t="shared" si="60"/>
        <v>1</v>
      </c>
      <c r="N300" s="3" t="s">
        <v>83</v>
      </c>
      <c r="O300" s="3" t="s">
        <v>20</v>
      </c>
      <c r="P300" s="3" t="s">
        <v>11</v>
      </c>
      <c r="Q300" s="11">
        <f>IF(OR(O300="",P300=""),"",SUMIFS('1. Points System'!$E$3:$E$24,'1. Points System'!$C$3:$C$24,O300,'1. Points System'!$D$3:$D$24,P300))</f>
        <v>0</v>
      </c>
      <c r="R300" s="22"/>
      <c r="S300" s="6">
        <f t="shared" si="65"/>
        <v>0</v>
      </c>
      <c r="T300" s="21">
        <f t="shared" si="66"/>
        <v>0</v>
      </c>
      <c r="U300" s="45">
        <f t="shared" si="61"/>
        <v>-8.9999999999999993E-3</v>
      </c>
    </row>
    <row r="301" spans="1:21" x14ac:dyDescent="0.25">
      <c r="A301" s="44" t="s">
        <v>47</v>
      </c>
      <c r="B301" s="17" t="s">
        <v>213</v>
      </c>
      <c r="C301" s="3" t="s">
        <v>302</v>
      </c>
      <c r="D301" s="3" t="s">
        <v>139</v>
      </c>
      <c r="E301" s="3" t="s">
        <v>420</v>
      </c>
      <c r="F301" s="28">
        <f t="shared" si="57"/>
        <v>15</v>
      </c>
      <c r="G301" s="28">
        <f t="shared" si="58"/>
        <v>6</v>
      </c>
      <c r="H301" s="27">
        <f t="shared" si="59"/>
        <v>9</v>
      </c>
      <c r="I301" s="14" t="str">
        <f t="shared" si="67"/>
        <v>Club Fenix</v>
      </c>
      <c r="J301" s="2" t="str" cm="1">
        <f t="array" ref="J301">TRIM(RIGHT(E301,LEN(E301)-LOOKUP(2,1/(MID(E301,ROW($1:$200),1)=" "),ROW($1:$200))))</f>
        <v>6-15</v>
      </c>
      <c r="K301" s="2">
        <f t="shared" si="68"/>
        <v>6</v>
      </c>
      <c r="L301" s="2">
        <f t="shared" si="69"/>
        <v>15</v>
      </c>
      <c r="M301" s="28">
        <f t="shared" si="60"/>
        <v>1</v>
      </c>
      <c r="N301" s="3" t="s">
        <v>83</v>
      </c>
      <c r="O301" s="3" t="s">
        <v>20</v>
      </c>
      <c r="P301" s="3" t="s">
        <v>10</v>
      </c>
      <c r="Q301" s="11">
        <f>IF(OR(O301="",P301=""),"",SUMIFS('1. Points System'!$E$3:$E$24,'1. Points System'!$C$3:$C$24,O301,'1. Points System'!$D$3:$D$24,P301))</f>
        <v>3</v>
      </c>
      <c r="R301" s="22"/>
      <c r="S301" s="6">
        <f t="shared" si="65"/>
        <v>3</v>
      </c>
      <c r="T301" s="21">
        <f t="shared" si="66"/>
        <v>1.5</v>
      </c>
      <c r="U301" s="45">
        <f t="shared" si="61"/>
        <v>3.0089999999999999</v>
      </c>
    </row>
    <row r="302" spans="1:21" x14ac:dyDescent="0.25">
      <c r="A302" s="44" t="s">
        <v>47</v>
      </c>
      <c r="B302" s="17" t="s">
        <v>213</v>
      </c>
      <c r="C302" s="3" t="s">
        <v>299</v>
      </c>
      <c r="D302" s="3" t="s">
        <v>140</v>
      </c>
      <c r="E302" s="3" t="s">
        <v>297</v>
      </c>
      <c r="F302" s="28">
        <f t="shared" si="57"/>
        <v>6</v>
      </c>
      <c r="G302" s="28">
        <f t="shared" si="58"/>
        <v>0</v>
      </c>
      <c r="H302" s="27">
        <f t="shared" si="59"/>
        <v>6</v>
      </c>
      <c r="I302" s="14" t="str">
        <f t="shared" si="67"/>
        <v>Kleio Thessaloniki</v>
      </c>
      <c r="J302" s="2" t="str" cm="1">
        <f t="array" ref="J302">TRIM(RIGHT(E302,LEN(E302)-LOOKUP(2,1/(MID(E302,ROW($1:$200),1)=" "),ROW($1:$200))))</f>
        <v>0-6</v>
      </c>
      <c r="K302" s="2">
        <f t="shared" si="68"/>
        <v>0</v>
      </c>
      <c r="L302" s="2">
        <f t="shared" si="69"/>
        <v>6</v>
      </c>
      <c r="M302" s="28">
        <f t="shared" si="60"/>
        <v>1</v>
      </c>
      <c r="N302" s="3" t="s">
        <v>83</v>
      </c>
      <c r="O302" s="3" t="s">
        <v>20</v>
      </c>
      <c r="P302" s="3" t="s">
        <v>10</v>
      </c>
      <c r="Q302" s="11">
        <f>IF(OR(O302="",P302=""),"",SUMIFS('1. Points System'!$E$3:$E$24,'1. Points System'!$C$3:$C$24,O302,'1. Points System'!$D$3:$D$24,P302))</f>
        <v>3</v>
      </c>
      <c r="R302" s="22"/>
      <c r="S302" s="6">
        <f t="shared" si="65"/>
        <v>3</v>
      </c>
      <c r="T302" s="21">
        <f t="shared" si="66"/>
        <v>1.5</v>
      </c>
      <c r="U302" s="45">
        <f t="shared" si="61"/>
        <v>3.0059999999999998</v>
      </c>
    </row>
    <row r="303" spans="1:21" x14ac:dyDescent="0.25">
      <c r="A303" s="44" t="s">
        <v>47</v>
      </c>
      <c r="B303" s="17" t="s">
        <v>213</v>
      </c>
      <c r="C303" s="3" t="s">
        <v>301</v>
      </c>
      <c r="D303" s="3" t="s">
        <v>140</v>
      </c>
      <c r="E303" s="3" t="s">
        <v>297</v>
      </c>
      <c r="F303" s="29">
        <f t="shared" si="57"/>
        <v>0</v>
      </c>
      <c r="G303" s="28">
        <f t="shared" si="58"/>
        <v>6</v>
      </c>
      <c r="H303" s="27">
        <f t="shared" si="59"/>
        <v>-6</v>
      </c>
      <c r="I303" s="14" t="str">
        <f t="shared" si="67"/>
        <v>Kleio Thessaloniki</v>
      </c>
      <c r="J303" s="2" t="str" cm="1">
        <f t="array" ref="J303">TRIM(RIGHT(E303,LEN(E303)-LOOKUP(2,1/(MID(E303,ROW($1:$200),1)=" "),ROW($1:$200))))</f>
        <v>0-6</v>
      </c>
      <c r="K303" s="2">
        <f t="shared" si="68"/>
        <v>0</v>
      </c>
      <c r="L303" s="2">
        <f t="shared" si="69"/>
        <v>6</v>
      </c>
      <c r="M303" s="28">
        <f t="shared" si="60"/>
        <v>1</v>
      </c>
      <c r="N303" s="3" t="s">
        <v>83</v>
      </c>
      <c r="O303" s="3" t="s">
        <v>20</v>
      </c>
      <c r="P303" s="3" t="s">
        <v>11</v>
      </c>
      <c r="Q303" s="11">
        <f>IF(OR(O303="",P303=""),"",SUMIFS('1. Points System'!$E$3:$E$24,'1. Points System'!$C$3:$C$24,O303,'1. Points System'!$D$3:$D$24,P303))</f>
        <v>0</v>
      </c>
      <c r="R303" s="22"/>
      <c r="S303" s="6">
        <f t="shared" si="65"/>
        <v>0</v>
      </c>
      <c r="T303" s="25">
        <f t="shared" si="66"/>
        <v>0</v>
      </c>
      <c r="U303" s="45">
        <f t="shared" si="61"/>
        <v>-6.0000000000000001E-3</v>
      </c>
    </row>
    <row r="304" spans="1:21" x14ac:dyDescent="0.25">
      <c r="A304" s="44" t="s">
        <v>47</v>
      </c>
      <c r="B304" s="17" t="s">
        <v>213</v>
      </c>
      <c r="C304" s="3" t="s">
        <v>300</v>
      </c>
      <c r="D304" s="3" t="s">
        <v>141</v>
      </c>
      <c r="E304" s="3" t="s">
        <v>431</v>
      </c>
      <c r="F304" s="28">
        <f t="shared" si="57"/>
        <v>12</v>
      </c>
      <c r="G304" s="28">
        <f t="shared" si="58"/>
        <v>4</v>
      </c>
      <c r="H304" s="27">
        <f t="shared" si="59"/>
        <v>8</v>
      </c>
      <c r="I304" s="14" t="str">
        <f t="shared" si="67"/>
        <v>Cankaya</v>
      </c>
      <c r="J304" s="2" t="str" cm="1">
        <f t="array" ref="J304">TRIM(RIGHT(E304,LEN(E304)-LOOKUP(2,1/(MID(E304,ROW($1:$200),1)=" "),ROW($1:$200))))</f>
        <v>12-4</v>
      </c>
      <c r="K304" s="2">
        <f t="shared" si="68"/>
        <v>12</v>
      </c>
      <c r="L304" s="2">
        <f t="shared" si="69"/>
        <v>4</v>
      </c>
      <c r="M304" s="28">
        <f t="shared" si="60"/>
        <v>1</v>
      </c>
      <c r="N304" s="3" t="s">
        <v>9</v>
      </c>
      <c r="O304" s="3" t="s">
        <v>50</v>
      </c>
      <c r="P304" s="3" t="s">
        <v>10</v>
      </c>
      <c r="Q304" s="11">
        <f>IF(OR(O304="",P304=""),"",SUMIFS('1. Points System'!$E$3:$E$24,'1. Points System'!$C$3:$C$24,O304,'1. Points System'!$D$3:$D$24,P304))</f>
        <v>4.5</v>
      </c>
      <c r="R304" s="22"/>
      <c r="S304" s="6">
        <f t="shared" si="65"/>
        <v>4.5</v>
      </c>
      <c r="T304" s="6">
        <f t="shared" si="66"/>
        <v>2.25</v>
      </c>
      <c r="U304" s="45">
        <f t="shared" si="61"/>
        <v>4.508</v>
      </c>
    </row>
    <row r="305" spans="1:21" x14ac:dyDescent="0.25">
      <c r="A305" s="44" t="s">
        <v>47</v>
      </c>
      <c r="B305" s="17" t="s">
        <v>213</v>
      </c>
      <c r="C305" s="3" t="s">
        <v>434</v>
      </c>
      <c r="D305" s="3" t="s">
        <v>141</v>
      </c>
      <c r="E305" s="3" t="s">
        <v>431</v>
      </c>
      <c r="F305" s="28">
        <f t="shared" si="57"/>
        <v>4</v>
      </c>
      <c r="G305" s="28">
        <f t="shared" si="58"/>
        <v>12</v>
      </c>
      <c r="H305" s="27">
        <f t="shared" si="59"/>
        <v>-8</v>
      </c>
      <c r="I305" s="14" t="str">
        <f t="shared" si="67"/>
        <v>Cankaya</v>
      </c>
      <c r="J305" s="2" t="str" cm="1">
        <f t="array" ref="J305">TRIM(RIGHT(E305,LEN(E305)-LOOKUP(2,1/(MID(E305,ROW($1:$200),1)=" "),ROW($1:$200))))</f>
        <v>12-4</v>
      </c>
      <c r="K305" s="2">
        <f t="shared" si="68"/>
        <v>12</v>
      </c>
      <c r="L305" s="2">
        <f t="shared" si="69"/>
        <v>4</v>
      </c>
      <c r="M305" s="28">
        <f t="shared" si="60"/>
        <v>1</v>
      </c>
      <c r="N305" s="3" t="s">
        <v>9</v>
      </c>
      <c r="O305" s="3" t="s">
        <v>50</v>
      </c>
      <c r="P305" s="3" t="s">
        <v>11</v>
      </c>
      <c r="Q305" s="11">
        <f>IF(OR(O305="",P305=""),"",SUMIFS('1. Points System'!$E$3:$E$24,'1. Points System'!$C$3:$C$24,O305,'1. Points System'!$D$3:$D$24,P305))</f>
        <v>0</v>
      </c>
      <c r="R305" s="22"/>
      <c r="S305" s="6">
        <f t="shared" si="65"/>
        <v>0</v>
      </c>
      <c r="T305" s="21">
        <f t="shared" si="66"/>
        <v>0</v>
      </c>
      <c r="U305" s="45">
        <f t="shared" si="61"/>
        <v>-8.0000000000000002E-3</v>
      </c>
    </row>
    <row r="306" spans="1:21" x14ac:dyDescent="0.25">
      <c r="A306" s="44" t="s">
        <v>47</v>
      </c>
      <c r="B306" s="17" t="s">
        <v>213</v>
      </c>
      <c r="C306" s="3" t="s">
        <v>357</v>
      </c>
      <c r="D306" s="3" t="s">
        <v>142</v>
      </c>
      <c r="E306" s="3" t="s">
        <v>298</v>
      </c>
      <c r="F306" s="29">
        <f t="shared" si="57"/>
        <v>2</v>
      </c>
      <c r="G306" s="28">
        <f t="shared" si="58"/>
        <v>5</v>
      </c>
      <c r="H306" s="27">
        <f t="shared" si="59"/>
        <v>-3</v>
      </c>
      <c r="I306" s="14" t="str">
        <f t="shared" si="67"/>
        <v>Nilüfer Buges</v>
      </c>
      <c r="J306" s="2" t="str" cm="1">
        <f t="array" ref="J306">TRIM(RIGHT(E306,LEN(E306)-LOOKUP(2,1/(MID(E306,ROW($1:$200),1)=" "),ROW($1:$200))))</f>
        <v>2-5</v>
      </c>
      <c r="K306" s="2">
        <f t="shared" si="68"/>
        <v>2</v>
      </c>
      <c r="L306" s="2">
        <f t="shared" si="69"/>
        <v>5</v>
      </c>
      <c r="M306" s="28">
        <f t="shared" si="60"/>
        <v>1</v>
      </c>
      <c r="N306" s="3" t="s">
        <v>9</v>
      </c>
      <c r="O306" s="3" t="s">
        <v>50</v>
      </c>
      <c r="P306" s="3" t="s">
        <v>11</v>
      </c>
      <c r="Q306" s="11">
        <f>IF(OR(O306="",P306=""),"",SUMIFS('1. Points System'!$E$3:$E$24,'1. Points System'!$C$3:$C$24,O306,'1. Points System'!$D$3:$D$24,P306))</f>
        <v>0</v>
      </c>
      <c r="R306" s="22"/>
      <c r="S306" s="6">
        <f t="shared" si="65"/>
        <v>0</v>
      </c>
      <c r="T306" s="21">
        <f t="shared" si="66"/>
        <v>0</v>
      </c>
      <c r="U306" s="45">
        <f t="shared" si="61"/>
        <v>-3.0000000000000001E-3</v>
      </c>
    </row>
    <row r="307" spans="1:21" x14ac:dyDescent="0.25">
      <c r="A307" s="44" t="s">
        <v>47</v>
      </c>
      <c r="B307" s="17" t="s">
        <v>213</v>
      </c>
      <c r="C307" s="3" t="s">
        <v>41</v>
      </c>
      <c r="D307" s="3" t="s">
        <v>142</v>
      </c>
      <c r="E307" s="3" t="s">
        <v>298</v>
      </c>
      <c r="F307" s="29">
        <f t="shared" si="57"/>
        <v>5</v>
      </c>
      <c r="G307" s="28">
        <f t="shared" si="58"/>
        <v>2</v>
      </c>
      <c r="H307" s="27">
        <f t="shared" si="59"/>
        <v>3</v>
      </c>
      <c r="I307" s="14" t="str">
        <f t="shared" si="67"/>
        <v>Nilüfer Buges</v>
      </c>
      <c r="J307" s="2" t="str" cm="1">
        <f t="array" ref="J307">TRIM(RIGHT(E307,LEN(E307)-LOOKUP(2,1/(MID(E307,ROW($1:$200),1)=" "),ROW($1:$200))))</f>
        <v>2-5</v>
      </c>
      <c r="K307" s="2">
        <f t="shared" si="68"/>
        <v>2</v>
      </c>
      <c r="L307" s="2">
        <f t="shared" si="69"/>
        <v>5</v>
      </c>
      <c r="M307" s="28">
        <f t="shared" si="60"/>
        <v>1</v>
      </c>
      <c r="N307" s="3" t="s">
        <v>9</v>
      </c>
      <c r="O307" s="3" t="s">
        <v>50</v>
      </c>
      <c r="P307" s="3" t="s">
        <v>10</v>
      </c>
      <c r="Q307" s="11">
        <f>IF(OR(O307="",P307=""),"",SUMIFS('1. Points System'!$E$3:$E$24,'1. Points System'!$C$3:$C$24,O307,'1. Points System'!$D$3:$D$24,P307))</f>
        <v>4.5</v>
      </c>
      <c r="R307" s="22"/>
      <c r="S307" s="6">
        <f t="shared" ref="S307:S338" si="70">Q307</f>
        <v>4.5</v>
      </c>
      <c r="T307" s="21">
        <f t="shared" ref="T307:T338" si="71">S307/2</f>
        <v>2.25</v>
      </c>
      <c r="U307" s="45">
        <f t="shared" si="61"/>
        <v>4.5030000000000001</v>
      </c>
    </row>
    <row r="308" spans="1:21" x14ac:dyDescent="0.25">
      <c r="A308" s="44" t="s">
        <v>47</v>
      </c>
      <c r="B308" s="17" t="s">
        <v>34</v>
      </c>
      <c r="C308" s="3" t="s">
        <v>42</v>
      </c>
      <c r="D308" s="3" t="s">
        <v>68</v>
      </c>
      <c r="E308" s="3" t="s">
        <v>12</v>
      </c>
      <c r="F308" s="28">
        <f t="shared" si="57"/>
        <v>6</v>
      </c>
      <c r="G308" s="28">
        <f t="shared" si="58"/>
        <v>6</v>
      </c>
      <c r="H308" s="27">
        <f t="shared" si="59"/>
        <v>0</v>
      </c>
      <c r="I308" s="14" t="str">
        <f t="shared" si="67"/>
        <v>FC Porto</v>
      </c>
      <c r="J308" s="2" t="str" cm="1">
        <f t="array" ref="J308">TRIM(RIGHT(E308,LEN(E308)-LOOKUP(2,1/(MID(E308,ROW($1:$200),1)=" "),ROW($1:$200))))</f>
        <v>6-6</v>
      </c>
      <c r="K308" s="2">
        <f t="shared" si="68"/>
        <v>6</v>
      </c>
      <c r="L308" s="2">
        <f t="shared" si="69"/>
        <v>6</v>
      </c>
      <c r="M308" s="28">
        <f t="shared" si="60"/>
        <v>1</v>
      </c>
      <c r="N308" s="3" t="s">
        <v>6</v>
      </c>
      <c r="O308" s="3" t="s">
        <v>22</v>
      </c>
      <c r="P308" s="3" t="s">
        <v>17</v>
      </c>
      <c r="Q308" s="11">
        <f>IF(OR(O308="",P308=""),"",SUMIFS('1. Points System'!$E$3:$E$24,'1. Points System'!$C$3:$C$24,O308,'1. Points System'!$D$3:$D$24,P308))</f>
        <v>1</v>
      </c>
      <c r="R308" s="22"/>
      <c r="S308" s="6">
        <f t="shared" si="70"/>
        <v>1</v>
      </c>
      <c r="T308" s="21">
        <f t="shared" si="71"/>
        <v>0.5</v>
      </c>
      <c r="U308" s="45">
        <f t="shared" si="61"/>
        <v>1</v>
      </c>
    </row>
    <row r="309" spans="1:21" x14ac:dyDescent="0.25">
      <c r="A309" s="44" t="s">
        <v>47</v>
      </c>
      <c r="B309" s="17" t="s">
        <v>34</v>
      </c>
      <c r="C309" s="3" t="s">
        <v>36</v>
      </c>
      <c r="D309" s="3" t="s">
        <v>68</v>
      </c>
      <c r="E309" s="3" t="s">
        <v>12</v>
      </c>
      <c r="F309" s="28">
        <f t="shared" si="57"/>
        <v>6</v>
      </c>
      <c r="G309" s="28">
        <f t="shared" si="58"/>
        <v>6</v>
      </c>
      <c r="H309" s="27">
        <f t="shared" si="59"/>
        <v>0</v>
      </c>
      <c r="I309" s="14" t="str">
        <f t="shared" si="67"/>
        <v>FC Porto</v>
      </c>
      <c r="J309" s="2" t="str" cm="1">
        <f t="array" ref="J309">TRIM(RIGHT(E309,LEN(E309)-LOOKUP(2,1/(MID(E309,ROW($1:$200),1)=" "),ROW($1:$200))))</f>
        <v>6-6</v>
      </c>
      <c r="K309" s="2">
        <f t="shared" si="68"/>
        <v>6</v>
      </c>
      <c r="L309" s="2">
        <f t="shared" si="69"/>
        <v>6</v>
      </c>
      <c r="M309" s="28">
        <f t="shared" si="60"/>
        <v>1</v>
      </c>
      <c r="N309" s="3" t="s">
        <v>6</v>
      </c>
      <c r="O309" s="3" t="s">
        <v>22</v>
      </c>
      <c r="P309" s="3" t="s">
        <v>17</v>
      </c>
      <c r="Q309" s="11">
        <f>IF(OR(O309="",P309=""),"",SUMIFS('1. Points System'!$E$3:$E$24,'1. Points System'!$C$3:$C$24,O309,'1. Points System'!$D$3:$D$24,P309))</f>
        <v>1</v>
      </c>
      <c r="R309" s="22"/>
      <c r="S309" s="6">
        <f t="shared" si="70"/>
        <v>1</v>
      </c>
      <c r="T309" s="21">
        <f t="shared" si="71"/>
        <v>0.5</v>
      </c>
      <c r="U309" s="45">
        <f t="shared" si="61"/>
        <v>1</v>
      </c>
    </row>
    <row r="310" spans="1:21" x14ac:dyDescent="0.25">
      <c r="A310" s="44" t="s">
        <v>47</v>
      </c>
      <c r="B310" s="17" t="s">
        <v>34</v>
      </c>
      <c r="C310" s="3" t="s">
        <v>361</v>
      </c>
      <c r="D310" s="3" t="s">
        <v>69</v>
      </c>
      <c r="E310" s="3" t="s">
        <v>58</v>
      </c>
      <c r="F310" s="28">
        <f t="shared" si="57"/>
        <v>6</v>
      </c>
      <c r="G310" s="28">
        <f t="shared" si="58"/>
        <v>5</v>
      </c>
      <c r="H310" s="27">
        <f t="shared" si="59"/>
        <v>1</v>
      </c>
      <c r="I310" s="14" t="str">
        <f t="shared" si="67"/>
        <v>ASD Omero Bergamo</v>
      </c>
      <c r="J310" s="2" t="str" cm="1">
        <f t="array" ref="J310">TRIM(RIGHT(E310,LEN(E310)-LOOKUP(2,1/(MID(E310,ROW($1:$200),1)=" "),ROW($1:$200))))</f>
        <v>6-5</v>
      </c>
      <c r="K310" s="2">
        <f t="shared" si="68"/>
        <v>6</v>
      </c>
      <c r="L310" s="2">
        <f t="shared" si="69"/>
        <v>5</v>
      </c>
      <c r="M310" s="28">
        <f t="shared" si="60"/>
        <v>1</v>
      </c>
      <c r="N310" s="3" t="s">
        <v>6</v>
      </c>
      <c r="O310" s="3" t="s">
        <v>22</v>
      </c>
      <c r="P310" s="3" t="s">
        <v>10</v>
      </c>
      <c r="Q310" s="11">
        <f>IF(OR(O310="",P310=""),"",SUMIFS('1. Points System'!$E$3:$E$24,'1. Points System'!$C$3:$C$24,O310,'1. Points System'!$D$3:$D$24,P310))</f>
        <v>3</v>
      </c>
      <c r="R310" s="22"/>
      <c r="S310" s="6">
        <f t="shared" si="70"/>
        <v>3</v>
      </c>
      <c r="T310" s="21">
        <f t="shared" si="71"/>
        <v>1.5</v>
      </c>
      <c r="U310" s="45">
        <f t="shared" si="61"/>
        <v>3.0009999999999999</v>
      </c>
    </row>
    <row r="311" spans="1:21" x14ac:dyDescent="0.25">
      <c r="A311" s="44" t="s">
        <v>47</v>
      </c>
      <c r="B311" s="17" t="s">
        <v>34</v>
      </c>
      <c r="C311" s="3" t="s">
        <v>362</v>
      </c>
      <c r="D311" s="3" t="s">
        <v>69</v>
      </c>
      <c r="E311" s="3" t="s">
        <v>58</v>
      </c>
      <c r="F311" s="29">
        <f t="shared" si="57"/>
        <v>5</v>
      </c>
      <c r="G311" s="28">
        <f t="shared" si="58"/>
        <v>6</v>
      </c>
      <c r="H311" s="27">
        <f t="shared" si="59"/>
        <v>-1</v>
      </c>
      <c r="I311" s="14" t="str">
        <f t="shared" si="67"/>
        <v>ASD Omero Bergamo</v>
      </c>
      <c r="J311" s="2" t="str" cm="1">
        <f t="array" ref="J311">TRIM(RIGHT(E311,LEN(E311)-LOOKUP(2,1/(MID(E311,ROW($1:$200),1)=" "),ROW($1:$200))))</f>
        <v>6-5</v>
      </c>
      <c r="K311" s="2">
        <f t="shared" si="68"/>
        <v>6</v>
      </c>
      <c r="L311" s="2">
        <f t="shared" si="69"/>
        <v>5</v>
      </c>
      <c r="M311" s="28">
        <f t="shared" si="60"/>
        <v>1</v>
      </c>
      <c r="N311" s="3" t="s">
        <v>6</v>
      </c>
      <c r="O311" s="3" t="s">
        <v>22</v>
      </c>
      <c r="P311" s="3" t="s">
        <v>11</v>
      </c>
      <c r="Q311" s="11">
        <f>IF(OR(O311="",P311=""),"",SUMIFS('1. Points System'!$E$3:$E$24,'1. Points System'!$C$3:$C$24,O311,'1. Points System'!$D$3:$D$24,P311))</f>
        <v>0</v>
      </c>
      <c r="R311" s="22"/>
      <c r="S311" s="6">
        <f t="shared" si="70"/>
        <v>0</v>
      </c>
      <c r="T311" s="21">
        <f t="shared" si="71"/>
        <v>0</v>
      </c>
      <c r="U311" s="45">
        <f t="shared" si="61"/>
        <v>-1E-3</v>
      </c>
    </row>
    <row r="312" spans="1:21" x14ac:dyDescent="0.25">
      <c r="A312" s="44" t="s">
        <v>47</v>
      </c>
      <c r="B312" s="17" t="s">
        <v>34</v>
      </c>
      <c r="C312" s="3" t="s">
        <v>67</v>
      </c>
      <c r="D312" s="3" t="s">
        <v>70</v>
      </c>
      <c r="E312" s="3" t="s">
        <v>29</v>
      </c>
      <c r="F312" s="28">
        <f t="shared" si="57"/>
        <v>4</v>
      </c>
      <c r="G312" s="28">
        <f t="shared" si="58"/>
        <v>8</v>
      </c>
      <c r="H312" s="27">
        <f t="shared" si="59"/>
        <v>-4</v>
      </c>
      <c r="I312" s="14" t="str">
        <f t="shared" si="67"/>
        <v>ASCND Marseille</v>
      </c>
      <c r="J312" s="2" t="str" cm="1">
        <f t="array" ref="J312">TRIM(RIGHT(E312,LEN(E312)-LOOKUP(2,1/(MID(E312,ROW($1:$200),1)=" "),ROW($1:$200))))</f>
        <v>4-8</v>
      </c>
      <c r="K312" s="2">
        <f t="shared" si="68"/>
        <v>4</v>
      </c>
      <c r="L312" s="2">
        <f t="shared" si="69"/>
        <v>8</v>
      </c>
      <c r="M312" s="28">
        <f t="shared" si="60"/>
        <v>1</v>
      </c>
      <c r="N312" s="3" t="s">
        <v>6</v>
      </c>
      <c r="O312" s="3" t="s">
        <v>22</v>
      </c>
      <c r="P312" s="3" t="s">
        <v>11</v>
      </c>
      <c r="Q312" s="11">
        <f>IF(OR(O312="",P312=""),"",SUMIFS('1. Points System'!$E$3:$E$24,'1. Points System'!$C$3:$C$24,O312,'1. Points System'!$D$3:$D$24,P312))</f>
        <v>0</v>
      </c>
      <c r="R312" s="22"/>
      <c r="S312" s="6">
        <f t="shared" si="70"/>
        <v>0</v>
      </c>
      <c r="T312" s="21">
        <f t="shared" si="71"/>
        <v>0</v>
      </c>
      <c r="U312" s="45">
        <f t="shared" si="61"/>
        <v>-4.0000000000000001E-3</v>
      </c>
    </row>
    <row r="313" spans="1:21" x14ac:dyDescent="0.25">
      <c r="A313" s="44" t="s">
        <v>47</v>
      </c>
      <c r="B313" s="17" t="s">
        <v>34</v>
      </c>
      <c r="C313" s="3" t="s">
        <v>43</v>
      </c>
      <c r="D313" s="3" t="s">
        <v>70</v>
      </c>
      <c r="E313" s="3" t="s">
        <v>29</v>
      </c>
      <c r="F313" s="28">
        <f t="shared" si="57"/>
        <v>8</v>
      </c>
      <c r="G313" s="28">
        <f t="shared" si="58"/>
        <v>4</v>
      </c>
      <c r="H313" s="27">
        <f t="shared" si="59"/>
        <v>4</v>
      </c>
      <c r="I313" s="14" t="str">
        <f t="shared" si="67"/>
        <v>ASCND Marseille</v>
      </c>
      <c r="J313" s="2" t="str" cm="1">
        <f t="array" ref="J313">TRIM(RIGHT(E313,LEN(E313)-LOOKUP(2,1/(MID(E313,ROW($1:$200),1)=" "),ROW($1:$200))))</f>
        <v>4-8</v>
      </c>
      <c r="K313" s="2">
        <f t="shared" si="68"/>
        <v>4</v>
      </c>
      <c r="L313" s="2">
        <f t="shared" si="69"/>
        <v>8</v>
      </c>
      <c r="M313" s="28">
        <f t="shared" si="60"/>
        <v>1</v>
      </c>
      <c r="N313" s="3" t="s">
        <v>6</v>
      </c>
      <c r="O313" s="3" t="s">
        <v>22</v>
      </c>
      <c r="P313" s="3" t="s">
        <v>10</v>
      </c>
      <c r="Q313" s="11">
        <f>IF(OR(O313="",P313=""),"",SUMIFS('1. Points System'!$E$3:$E$24,'1. Points System'!$C$3:$C$24,O313,'1. Points System'!$D$3:$D$24,P313))</f>
        <v>3</v>
      </c>
      <c r="R313" s="22"/>
      <c r="S313" s="6">
        <f t="shared" si="70"/>
        <v>3</v>
      </c>
      <c r="T313" s="6">
        <f t="shared" si="71"/>
        <v>1.5</v>
      </c>
      <c r="U313" s="45">
        <f t="shared" si="61"/>
        <v>3.004</v>
      </c>
    </row>
    <row r="314" spans="1:21" x14ac:dyDescent="0.25">
      <c r="A314" s="44" t="s">
        <v>47</v>
      </c>
      <c r="B314" s="17" t="s">
        <v>34</v>
      </c>
      <c r="C314" s="3" t="s">
        <v>39</v>
      </c>
      <c r="D314" s="3" t="s">
        <v>71</v>
      </c>
      <c r="E314" s="3" t="s">
        <v>59</v>
      </c>
      <c r="F314" s="28">
        <f t="shared" si="57"/>
        <v>5</v>
      </c>
      <c r="G314" s="28">
        <f t="shared" si="58"/>
        <v>3</v>
      </c>
      <c r="H314" s="27">
        <f t="shared" si="59"/>
        <v>2</v>
      </c>
      <c r="I314" s="14" t="str">
        <f t="shared" si="67"/>
        <v>FSBU Gothenburg</v>
      </c>
      <c r="J314" s="2" t="str" cm="1">
        <f t="array" ref="J314">TRIM(RIGHT(E314,LEN(E314)-LOOKUP(2,1/(MID(E314,ROW($1:$200),1)=" "),ROW($1:$200))))</f>
        <v>3-5</v>
      </c>
      <c r="K314" s="2">
        <f t="shared" si="68"/>
        <v>3</v>
      </c>
      <c r="L314" s="2">
        <f t="shared" si="69"/>
        <v>5</v>
      </c>
      <c r="M314" s="28">
        <f t="shared" si="60"/>
        <v>1</v>
      </c>
      <c r="N314" s="3" t="s">
        <v>6</v>
      </c>
      <c r="O314" s="3" t="s">
        <v>22</v>
      </c>
      <c r="P314" s="3" t="s">
        <v>10</v>
      </c>
      <c r="Q314" s="11">
        <f>IF(OR(O314="",P314=""),"",SUMIFS('1. Points System'!$E$3:$E$24,'1. Points System'!$C$3:$C$24,O314,'1. Points System'!$D$3:$D$24,P314))</f>
        <v>3</v>
      </c>
      <c r="R314" s="22"/>
      <c r="S314" s="6">
        <f t="shared" si="70"/>
        <v>3</v>
      </c>
      <c r="T314" s="21">
        <f t="shared" si="71"/>
        <v>1.5</v>
      </c>
      <c r="U314" s="45">
        <f t="shared" si="61"/>
        <v>3.0019999999999998</v>
      </c>
    </row>
    <row r="315" spans="1:21" x14ac:dyDescent="0.25">
      <c r="A315" s="44" t="s">
        <v>47</v>
      </c>
      <c r="B315" s="17" t="s">
        <v>34</v>
      </c>
      <c r="C315" s="3" t="s">
        <v>358</v>
      </c>
      <c r="D315" s="3" t="s">
        <v>71</v>
      </c>
      <c r="E315" s="3" t="s">
        <v>59</v>
      </c>
      <c r="F315" s="28">
        <f t="shared" si="57"/>
        <v>3</v>
      </c>
      <c r="G315" s="28">
        <f t="shared" si="58"/>
        <v>5</v>
      </c>
      <c r="H315" s="27">
        <f t="shared" si="59"/>
        <v>-2</v>
      </c>
      <c r="I315" s="14" t="str">
        <f t="shared" si="67"/>
        <v>FSBU Gothenburg</v>
      </c>
      <c r="J315" s="2" t="str" cm="1">
        <f t="array" ref="J315">TRIM(RIGHT(E315,LEN(E315)-LOOKUP(2,1/(MID(E315,ROW($1:$200),1)=" "),ROW($1:$200))))</f>
        <v>3-5</v>
      </c>
      <c r="K315" s="2">
        <f t="shared" si="68"/>
        <v>3</v>
      </c>
      <c r="L315" s="2">
        <f t="shared" si="69"/>
        <v>5</v>
      </c>
      <c r="M315" s="28">
        <f t="shared" si="60"/>
        <v>1</v>
      </c>
      <c r="N315" s="3" t="s">
        <v>6</v>
      </c>
      <c r="O315" s="3" t="s">
        <v>22</v>
      </c>
      <c r="P315" s="3" t="s">
        <v>11</v>
      </c>
      <c r="Q315" s="11">
        <f>IF(OR(O315="",P315=""),"",SUMIFS('1. Points System'!$E$3:$E$24,'1. Points System'!$C$3:$C$24,O315,'1. Points System'!$D$3:$D$24,P315))</f>
        <v>0</v>
      </c>
      <c r="R315" s="22"/>
      <c r="S315" s="6">
        <f t="shared" si="70"/>
        <v>0</v>
      </c>
      <c r="T315" s="21">
        <f t="shared" si="71"/>
        <v>0</v>
      </c>
      <c r="U315" s="45">
        <f t="shared" si="61"/>
        <v>-2E-3</v>
      </c>
    </row>
    <row r="316" spans="1:21" x14ac:dyDescent="0.25">
      <c r="A316" s="44" t="s">
        <v>47</v>
      </c>
      <c r="B316" s="17" t="s">
        <v>34</v>
      </c>
      <c r="C316" s="3" t="s">
        <v>42</v>
      </c>
      <c r="D316" s="3" t="s">
        <v>72</v>
      </c>
      <c r="E316" s="3" t="s">
        <v>60</v>
      </c>
      <c r="F316" s="28">
        <f t="shared" si="57"/>
        <v>11</v>
      </c>
      <c r="G316" s="28">
        <f t="shared" si="58"/>
        <v>7</v>
      </c>
      <c r="H316" s="27">
        <f t="shared" si="59"/>
        <v>4</v>
      </c>
      <c r="I316" s="14" t="str">
        <f t="shared" si="67"/>
        <v>SSG Blista Marburg</v>
      </c>
      <c r="J316" s="2" t="str" cm="1">
        <f t="array" ref="J316">TRIM(RIGHT(E316,LEN(E316)-LOOKUP(2,1/(MID(E316,ROW($1:$200),1)=" "),ROW($1:$200))))</f>
        <v>7-11</v>
      </c>
      <c r="K316" s="2">
        <f t="shared" si="68"/>
        <v>7</v>
      </c>
      <c r="L316" s="2">
        <f t="shared" si="69"/>
        <v>11</v>
      </c>
      <c r="M316" s="28">
        <f t="shared" si="60"/>
        <v>1</v>
      </c>
      <c r="N316" s="3" t="s">
        <v>6</v>
      </c>
      <c r="O316" s="3" t="s">
        <v>22</v>
      </c>
      <c r="P316" s="3" t="s">
        <v>10</v>
      </c>
      <c r="Q316" s="11">
        <f>IF(OR(O316="",P316=""),"",SUMIFS('1. Points System'!$E$3:$E$24,'1. Points System'!$C$3:$C$24,O316,'1. Points System'!$D$3:$D$24,P316))</f>
        <v>3</v>
      </c>
      <c r="R316" s="22"/>
      <c r="S316" s="6">
        <f t="shared" si="70"/>
        <v>3</v>
      </c>
      <c r="T316" s="21">
        <f t="shared" si="71"/>
        <v>1.5</v>
      </c>
      <c r="U316" s="45">
        <f t="shared" si="61"/>
        <v>3.004</v>
      </c>
    </row>
    <row r="317" spans="1:21" x14ac:dyDescent="0.25">
      <c r="A317" s="44" t="s">
        <v>47</v>
      </c>
      <c r="B317" s="17" t="s">
        <v>34</v>
      </c>
      <c r="C317" s="3" t="s">
        <v>362</v>
      </c>
      <c r="D317" s="3" t="s">
        <v>72</v>
      </c>
      <c r="E317" s="3" t="s">
        <v>60</v>
      </c>
      <c r="F317" s="29">
        <f t="shared" si="57"/>
        <v>7</v>
      </c>
      <c r="G317" s="28">
        <f t="shared" si="58"/>
        <v>11</v>
      </c>
      <c r="H317" s="27">
        <f t="shared" si="59"/>
        <v>-4</v>
      </c>
      <c r="I317" s="14" t="str">
        <f t="shared" si="67"/>
        <v>SSG Blista Marburg</v>
      </c>
      <c r="J317" s="2" t="str" cm="1">
        <f t="array" ref="J317">TRIM(RIGHT(E317,LEN(E317)-LOOKUP(2,1/(MID(E317,ROW($1:$200),1)=" "),ROW($1:$200))))</f>
        <v>7-11</v>
      </c>
      <c r="K317" s="2">
        <f t="shared" si="68"/>
        <v>7</v>
      </c>
      <c r="L317" s="2">
        <f t="shared" si="69"/>
        <v>11</v>
      </c>
      <c r="M317" s="28">
        <f t="shared" si="60"/>
        <v>1</v>
      </c>
      <c r="N317" s="3" t="s">
        <v>6</v>
      </c>
      <c r="O317" s="3" t="s">
        <v>22</v>
      </c>
      <c r="P317" s="3" t="s">
        <v>11</v>
      </c>
      <c r="Q317" s="11">
        <f>IF(OR(O317="",P317=""),"",SUMIFS('1. Points System'!$E$3:$E$24,'1. Points System'!$C$3:$C$24,O317,'1. Points System'!$D$3:$D$24,P317))</f>
        <v>0</v>
      </c>
      <c r="R317" s="22"/>
      <c r="S317" s="6">
        <f t="shared" si="70"/>
        <v>0</v>
      </c>
      <c r="T317" s="21">
        <f t="shared" si="71"/>
        <v>0</v>
      </c>
      <c r="U317" s="45">
        <f t="shared" si="61"/>
        <v>-4.0000000000000001E-3</v>
      </c>
    </row>
    <row r="318" spans="1:21" x14ac:dyDescent="0.25">
      <c r="A318" s="44" t="s">
        <v>47</v>
      </c>
      <c r="B318" s="17" t="s">
        <v>34</v>
      </c>
      <c r="C318" s="3" t="s">
        <v>361</v>
      </c>
      <c r="D318" s="3" t="s">
        <v>73</v>
      </c>
      <c r="E318" s="3" t="s">
        <v>18</v>
      </c>
      <c r="F318" s="28">
        <f t="shared" si="57"/>
        <v>3</v>
      </c>
      <c r="G318" s="28">
        <f t="shared" si="58"/>
        <v>7</v>
      </c>
      <c r="H318" s="27">
        <f t="shared" si="59"/>
        <v>-4</v>
      </c>
      <c r="I318" s="14" t="str">
        <f t="shared" si="67"/>
        <v>Fen Tigers</v>
      </c>
      <c r="J318" s="2" t="str" cm="1">
        <f t="array" ref="J318">TRIM(RIGHT(E318,LEN(E318)-LOOKUP(2,1/(MID(E318,ROW($1:$200),1)=" "),ROW($1:$200))))</f>
        <v>7-3</v>
      </c>
      <c r="K318" s="2">
        <f t="shared" si="68"/>
        <v>7</v>
      </c>
      <c r="L318" s="2">
        <f t="shared" si="69"/>
        <v>3</v>
      </c>
      <c r="M318" s="28">
        <f t="shared" si="60"/>
        <v>1</v>
      </c>
      <c r="N318" s="3" t="s">
        <v>6</v>
      </c>
      <c r="O318" s="3" t="s">
        <v>22</v>
      </c>
      <c r="P318" s="3" t="s">
        <v>11</v>
      </c>
      <c r="Q318" s="11">
        <f>IF(OR(O318="",P318=""),"",SUMIFS('1. Points System'!$E$3:$E$24,'1. Points System'!$C$3:$C$24,O318,'1. Points System'!$D$3:$D$24,P318))</f>
        <v>0</v>
      </c>
      <c r="R318" s="22"/>
      <c r="S318" s="6">
        <f t="shared" si="70"/>
        <v>0</v>
      </c>
      <c r="T318" s="21">
        <f t="shared" si="71"/>
        <v>0</v>
      </c>
      <c r="U318" s="45">
        <f t="shared" si="61"/>
        <v>-4.0000000000000001E-3</v>
      </c>
    </row>
    <row r="319" spans="1:21" x14ac:dyDescent="0.25">
      <c r="A319" s="44" t="s">
        <v>47</v>
      </c>
      <c r="B319" s="17" t="s">
        <v>34</v>
      </c>
      <c r="C319" s="3" t="s">
        <v>36</v>
      </c>
      <c r="D319" s="3" t="s">
        <v>73</v>
      </c>
      <c r="E319" s="3" t="s">
        <v>18</v>
      </c>
      <c r="F319" s="28">
        <f t="shared" si="57"/>
        <v>7</v>
      </c>
      <c r="G319" s="28">
        <f t="shared" si="58"/>
        <v>3</v>
      </c>
      <c r="H319" s="27">
        <f t="shared" si="59"/>
        <v>4</v>
      </c>
      <c r="I319" s="14" t="str">
        <f t="shared" si="67"/>
        <v>Fen Tigers</v>
      </c>
      <c r="J319" s="2" t="str" cm="1">
        <f t="array" ref="J319">TRIM(RIGHT(E319,LEN(E319)-LOOKUP(2,1/(MID(E319,ROW($1:$200),1)=" "),ROW($1:$200))))</f>
        <v>7-3</v>
      </c>
      <c r="K319" s="2">
        <f t="shared" si="68"/>
        <v>7</v>
      </c>
      <c r="L319" s="2">
        <f t="shared" si="69"/>
        <v>3</v>
      </c>
      <c r="M319" s="28">
        <f t="shared" si="60"/>
        <v>1</v>
      </c>
      <c r="N319" s="3" t="s">
        <v>6</v>
      </c>
      <c r="O319" s="3" t="s">
        <v>22</v>
      </c>
      <c r="P319" s="3" t="s">
        <v>10</v>
      </c>
      <c r="Q319" s="11">
        <f>IF(OR(O319="",P319=""),"",SUMIFS('1. Points System'!$E$3:$E$24,'1. Points System'!$C$3:$C$24,O319,'1. Points System'!$D$3:$D$24,P319))</f>
        <v>3</v>
      </c>
      <c r="R319" s="22"/>
      <c r="S319" s="6">
        <f t="shared" si="70"/>
        <v>3</v>
      </c>
      <c r="T319" s="21">
        <f t="shared" si="71"/>
        <v>1.5</v>
      </c>
      <c r="U319" s="45">
        <f t="shared" si="61"/>
        <v>3.004</v>
      </c>
    </row>
    <row r="320" spans="1:21" x14ac:dyDescent="0.25">
      <c r="A320" s="44" t="s">
        <v>47</v>
      </c>
      <c r="B320" s="17" t="s">
        <v>34</v>
      </c>
      <c r="C320" s="3" t="s">
        <v>67</v>
      </c>
      <c r="D320" s="3" t="s">
        <v>74</v>
      </c>
      <c r="E320" s="3" t="s">
        <v>61</v>
      </c>
      <c r="F320" s="28">
        <f t="shared" si="57"/>
        <v>18</v>
      </c>
      <c r="G320" s="28">
        <f t="shared" si="58"/>
        <v>13</v>
      </c>
      <c r="H320" s="27">
        <f t="shared" si="59"/>
        <v>5</v>
      </c>
      <c r="I320" s="14" t="str">
        <f t="shared" si="67"/>
        <v>BSI Copenhagen</v>
      </c>
      <c r="J320" s="2" t="str" cm="1">
        <f t="array" ref="J320">TRIM(RIGHT(E320,LEN(E320)-LOOKUP(2,1/(MID(E320,ROW($1:$200),1)=" "),ROW($1:$200))))</f>
        <v>13-18</v>
      </c>
      <c r="K320" s="2">
        <f t="shared" si="68"/>
        <v>13</v>
      </c>
      <c r="L320" s="2">
        <f t="shared" si="69"/>
        <v>18</v>
      </c>
      <c r="M320" s="28">
        <f t="shared" si="60"/>
        <v>1</v>
      </c>
      <c r="N320" s="3" t="s">
        <v>6</v>
      </c>
      <c r="O320" s="3" t="s">
        <v>22</v>
      </c>
      <c r="P320" s="3" t="s">
        <v>10</v>
      </c>
      <c r="Q320" s="11">
        <f>IF(OR(O320="",P320=""),"",SUMIFS('1. Points System'!$E$3:$E$24,'1. Points System'!$C$3:$C$24,O320,'1. Points System'!$D$3:$D$24,P320))</f>
        <v>3</v>
      </c>
      <c r="R320" s="22"/>
      <c r="S320" s="6">
        <f t="shared" si="70"/>
        <v>3</v>
      </c>
      <c r="T320" s="21">
        <f t="shared" si="71"/>
        <v>1.5</v>
      </c>
      <c r="U320" s="45">
        <f t="shared" si="61"/>
        <v>3.0049999999999999</v>
      </c>
    </row>
    <row r="321" spans="1:21" x14ac:dyDescent="0.25">
      <c r="A321" s="44" t="s">
        <v>47</v>
      </c>
      <c r="B321" s="17" t="s">
        <v>34</v>
      </c>
      <c r="C321" s="3" t="s">
        <v>39</v>
      </c>
      <c r="D321" s="3" t="s">
        <v>74</v>
      </c>
      <c r="E321" s="3" t="s">
        <v>61</v>
      </c>
      <c r="F321" s="28">
        <f t="shared" si="57"/>
        <v>13</v>
      </c>
      <c r="G321" s="28">
        <f t="shared" si="58"/>
        <v>18</v>
      </c>
      <c r="H321" s="27">
        <f t="shared" si="59"/>
        <v>-5</v>
      </c>
      <c r="I321" s="14" t="str">
        <f t="shared" si="67"/>
        <v>BSI Copenhagen</v>
      </c>
      <c r="J321" s="2" t="str" cm="1">
        <f t="array" ref="J321">TRIM(RIGHT(E321,LEN(E321)-LOOKUP(2,1/(MID(E321,ROW($1:$200),1)=" "),ROW($1:$200))))</f>
        <v>13-18</v>
      </c>
      <c r="K321" s="2">
        <f t="shared" si="68"/>
        <v>13</v>
      </c>
      <c r="L321" s="2">
        <f t="shared" si="69"/>
        <v>18</v>
      </c>
      <c r="M321" s="28">
        <f t="shared" si="60"/>
        <v>1</v>
      </c>
      <c r="N321" s="3" t="s">
        <v>6</v>
      </c>
      <c r="O321" s="3" t="s">
        <v>22</v>
      </c>
      <c r="P321" s="3" t="s">
        <v>11</v>
      </c>
      <c r="Q321" s="11">
        <f>IF(OR(O321="",P321=""),"",SUMIFS('1. Points System'!$E$3:$E$24,'1. Points System'!$C$3:$C$24,O321,'1. Points System'!$D$3:$D$24,P321))</f>
        <v>0</v>
      </c>
      <c r="R321" s="22"/>
      <c r="S321" s="6">
        <f t="shared" si="70"/>
        <v>0</v>
      </c>
      <c r="T321" s="21">
        <f t="shared" si="71"/>
        <v>0</v>
      </c>
      <c r="U321" s="45">
        <f t="shared" si="61"/>
        <v>-5.0000000000000001E-3</v>
      </c>
    </row>
    <row r="322" spans="1:21" x14ac:dyDescent="0.25">
      <c r="A322" s="44" t="s">
        <v>47</v>
      </c>
      <c r="B322" s="17" t="s">
        <v>34</v>
      </c>
      <c r="C322" s="3" t="s">
        <v>43</v>
      </c>
      <c r="D322" s="3" t="s">
        <v>75</v>
      </c>
      <c r="E322" s="3" t="s">
        <v>30</v>
      </c>
      <c r="F322" s="28">
        <f t="shared" si="57"/>
        <v>10</v>
      </c>
      <c r="G322" s="28">
        <f t="shared" si="58"/>
        <v>1</v>
      </c>
      <c r="H322" s="27">
        <f t="shared" si="59"/>
        <v>9</v>
      </c>
      <c r="I322" s="14" t="str">
        <f t="shared" si="67"/>
        <v>CA Cultural</v>
      </c>
      <c r="J322" s="2" t="str" cm="1">
        <f t="array" ref="J322">TRIM(RIGHT(E322,LEN(E322)-LOOKUP(2,1/(MID(E322,ROW($1:$200),1)=" "),ROW($1:$200))))</f>
        <v>10-1</v>
      </c>
      <c r="K322" s="2">
        <f t="shared" si="68"/>
        <v>10</v>
      </c>
      <c r="L322" s="2">
        <f t="shared" si="69"/>
        <v>1</v>
      </c>
      <c r="M322" s="28">
        <f t="shared" si="60"/>
        <v>1</v>
      </c>
      <c r="N322" s="3" t="s">
        <v>6</v>
      </c>
      <c r="O322" s="3" t="s">
        <v>22</v>
      </c>
      <c r="P322" s="3" t="s">
        <v>10</v>
      </c>
      <c r="Q322" s="11">
        <f>IF(OR(O322="",P322=""),"",SUMIFS('1. Points System'!$E$3:$E$24,'1. Points System'!$C$3:$C$24,O322,'1. Points System'!$D$3:$D$24,P322))</f>
        <v>3</v>
      </c>
      <c r="R322" s="22"/>
      <c r="S322" s="6">
        <f t="shared" si="70"/>
        <v>3</v>
      </c>
      <c r="T322" s="6">
        <f t="shared" si="71"/>
        <v>1.5</v>
      </c>
      <c r="U322" s="45">
        <f t="shared" si="61"/>
        <v>3.0089999999999999</v>
      </c>
    </row>
    <row r="323" spans="1:21" x14ac:dyDescent="0.25">
      <c r="A323" s="44" t="s">
        <v>47</v>
      </c>
      <c r="B323" s="17" t="s">
        <v>34</v>
      </c>
      <c r="C323" s="3" t="s">
        <v>358</v>
      </c>
      <c r="D323" s="3" t="s">
        <v>75</v>
      </c>
      <c r="E323" s="3" t="s">
        <v>30</v>
      </c>
      <c r="F323" s="28">
        <f t="shared" ref="F323:F355" si="72">IF($I323="","",IF(TRIM(SUBSTITUTE($C323,CHAR(160)," "))=TRIM(SUBSTITUTE($I323,CHAR(160)," ")),$K323,$L323))</f>
        <v>1</v>
      </c>
      <c r="G323" s="28">
        <f t="shared" ref="G323:G355" si="73">IF($I323="","",IF(TRIM(SUBSTITUTE($C323,CHAR(160)," "))=TRIM(SUBSTITUTE($I323,CHAR(160)," ")),$L323,$K323))</f>
        <v>10</v>
      </c>
      <c r="H323" s="27">
        <f t="shared" ref="H323:H355" si="74">F323-G323</f>
        <v>-9</v>
      </c>
      <c r="I323" s="14" t="str">
        <f t="shared" si="67"/>
        <v>CA Cultural</v>
      </c>
      <c r="J323" s="2" t="str" cm="1">
        <f t="array" ref="J323">TRIM(RIGHT(E323,LEN(E323)-LOOKUP(2,1/(MID(E323,ROW($1:$200),1)=" "),ROW($1:$200))))</f>
        <v>10-1</v>
      </c>
      <c r="K323" s="2">
        <f t="shared" si="68"/>
        <v>10</v>
      </c>
      <c r="L323" s="2">
        <f t="shared" si="69"/>
        <v>1</v>
      </c>
      <c r="M323" s="28">
        <f t="shared" ref="M323:M355" si="75">IF(OR(O323="",ISNUMBER(IFERROR(SEARCH("special",O323),""))),0,1)</f>
        <v>1</v>
      </c>
      <c r="N323" s="3" t="s">
        <v>6</v>
      </c>
      <c r="O323" s="3" t="s">
        <v>22</v>
      </c>
      <c r="P323" s="3" t="s">
        <v>11</v>
      </c>
      <c r="Q323" s="11">
        <f>IF(OR(O323="",P323=""),"",SUMIFS('1. Points System'!$E$3:$E$24,'1. Points System'!$C$3:$C$24,O323,'1. Points System'!$D$3:$D$24,P323))</f>
        <v>0</v>
      </c>
      <c r="R323" s="22"/>
      <c r="S323" s="6">
        <f t="shared" si="70"/>
        <v>0</v>
      </c>
      <c r="T323" s="21">
        <f t="shared" si="71"/>
        <v>0</v>
      </c>
      <c r="U323" s="45">
        <f t="shared" ref="U323:U355" si="76">S323+(H323/1000)</f>
        <v>-8.9999999999999993E-3</v>
      </c>
    </row>
    <row r="324" spans="1:21" x14ac:dyDescent="0.25">
      <c r="A324" s="44" t="s">
        <v>47</v>
      </c>
      <c r="B324" s="17" t="s">
        <v>34</v>
      </c>
      <c r="C324" s="3" t="s">
        <v>361</v>
      </c>
      <c r="D324" s="3" t="s">
        <v>76</v>
      </c>
      <c r="E324" s="3" t="s">
        <v>62</v>
      </c>
      <c r="F324" s="28">
        <f t="shared" si="72"/>
        <v>3</v>
      </c>
      <c r="G324" s="28">
        <f t="shared" si="73"/>
        <v>10</v>
      </c>
      <c r="H324" s="27">
        <f t="shared" si="74"/>
        <v>-7</v>
      </c>
      <c r="I324" s="14" t="str">
        <f t="shared" ref="I324:I355" si="77">TRIM(LEFT(E324,FIND(" – ",E324)-1))</f>
        <v>FC Porto</v>
      </c>
      <c r="J324" s="2" t="str" cm="1">
        <f t="array" ref="J324">TRIM(RIGHT(E324,LEN(E324)-LOOKUP(2,1/(MID(E324,ROW($1:$200),1)=" "),ROW($1:$200))))</f>
        <v>10-3</v>
      </c>
      <c r="K324" s="2">
        <f t="shared" ref="K324:K355" si="78">VALUE(LEFT(J324,FIND("-",SUBSTITUTE(J324,":","-"))-1))</f>
        <v>10</v>
      </c>
      <c r="L324" s="2">
        <f t="shared" ref="L324:L355" si="79">VALUE(RIGHT(SUBSTITUTE(J324,":","-"),LEN(SUBSTITUTE(J324,":","-"))-FIND("-",SUBSTITUTE(J324,":","-"))))</f>
        <v>3</v>
      </c>
      <c r="M324" s="28">
        <f t="shared" si="75"/>
        <v>1</v>
      </c>
      <c r="N324" s="3" t="s">
        <v>6</v>
      </c>
      <c r="O324" s="3" t="s">
        <v>22</v>
      </c>
      <c r="P324" s="3" t="s">
        <v>11</v>
      </c>
      <c r="Q324" s="11">
        <f>IF(OR(O324="",P324=""),"",SUMIFS('1. Points System'!$E$3:$E$24,'1. Points System'!$C$3:$C$24,O324,'1. Points System'!$D$3:$D$24,P324))</f>
        <v>0</v>
      </c>
      <c r="R324" s="22"/>
      <c r="S324" s="6">
        <f t="shared" si="70"/>
        <v>0</v>
      </c>
      <c r="T324" s="21">
        <f t="shared" si="71"/>
        <v>0</v>
      </c>
      <c r="U324" s="45">
        <f t="shared" si="76"/>
        <v>-7.0000000000000001E-3</v>
      </c>
    </row>
    <row r="325" spans="1:21" x14ac:dyDescent="0.25">
      <c r="A325" s="44" t="s">
        <v>47</v>
      </c>
      <c r="B325" s="17" t="s">
        <v>34</v>
      </c>
      <c r="C325" s="3" t="s">
        <v>42</v>
      </c>
      <c r="D325" s="3" t="s">
        <v>76</v>
      </c>
      <c r="E325" s="3" t="s">
        <v>62</v>
      </c>
      <c r="F325" s="28">
        <f t="shared" si="72"/>
        <v>10</v>
      </c>
      <c r="G325" s="28">
        <f t="shared" si="73"/>
        <v>3</v>
      </c>
      <c r="H325" s="27">
        <f t="shared" si="74"/>
        <v>7</v>
      </c>
      <c r="I325" s="14" t="str">
        <f t="shared" si="77"/>
        <v>FC Porto</v>
      </c>
      <c r="J325" s="2" t="str" cm="1">
        <f t="array" ref="J325">TRIM(RIGHT(E325,LEN(E325)-LOOKUP(2,1/(MID(E325,ROW($1:$200),1)=" "),ROW($1:$200))))</f>
        <v>10-3</v>
      </c>
      <c r="K325" s="2">
        <f t="shared" si="78"/>
        <v>10</v>
      </c>
      <c r="L325" s="2">
        <f t="shared" si="79"/>
        <v>3</v>
      </c>
      <c r="M325" s="28">
        <f t="shared" si="75"/>
        <v>1</v>
      </c>
      <c r="N325" s="3" t="s">
        <v>6</v>
      </c>
      <c r="O325" s="3" t="s">
        <v>22</v>
      </c>
      <c r="P325" s="3" t="s">
        <v>10</v>
      </c>
      <c r="Q325" s="11">
        <f>IF(OR(O325="",P325=""),"",SUMIFS('1. Points System'!$E$3:$E$24,'1. Points System'!$C$3:$C$24,O325,'1. Points System'!$D$3:$D$24,P325))</f>
        <v>3</v>
      </c>
      <c r="R325" s="22"/>
      <c r="S325" s="6">
        <f t="shared" si="70"/>
        <v>3</v>
      </c>
      <c r="T325" s="21">
        <f t="shared" si="71"/>
        <v>1.5</v>
      </c>
      <c r="U325" s="45">
        <f t="shared" si="76"/>
        <v>3.0070000000000001</v>
      </c>
    </row>
    <row r="326" spans="1:21" x14ac:dyDescent="0.25">
      <c r="A326" s="44" t="s">
        <v>47</v>
      </c>
      <c r="B326" s="17" t="s">
        <v>34</v>
      </c>
      <c r="C326" s="3" t="s">
        <v>36</v>
      </c>
      <c r="D326" s="3" t="s">
        <v>54</v>
      </c>
      <c r="E326" s="3" t="s">
        <v>13</v>
      </c>
      <c r="F326" s="28">
        <f t="shared" si="72"/>
        <v>1</v>
      </c>
      <c r="G326" s="28">
        <f t="shared" si="73"/>
        <v>9</v>
      </c>
      <c r="H326" s="27">
        <f t="shared" si="74"/>
        <v>-8</v>
      </c>
      <c r="I326" s="14" t="str">
        <f t="shared" si="77"/>
        <v>SSG Blista Marburg</v>
      </c>
      <c r="J326" s="2" t="str" cm="1">
        <f t="array" ref="J326">TRIM(RIGHT(E326,LEN(E326)-LOOKUP(2,1/(MID(E326,ROW($1:$200),1)=" "),ROW($1:$200))))</f>
        <v>9-1</v>
      </c>
      <c r="K326" s="2">
        <f t="shared" si="78"/>
        <v>9</v>
      </c>
      <c r="L326" s="2">
        <f t="shared" si="79"/>
        <v>1</v>
      </c>
      <c r="M326" s="28">
        <f t="shared" si="75"/>
        <v>1</v>
      </c>
      <c r="N326" s="3" t="s">
        <v>6</v>
      </c>
      <c r="O326" s="3" t="s">
        <v>22</v>
      </c>
      <c r="P326" s="3" t="s">
        <v>11</v>
      </c>
      <c r="Q326" s="11">
        <f>IF(OR(O326="",P326=""),"",SUMIFS('1. Points System'!$E$3:$E$24,'1. Points System'!$C$3:$C$24,O326,'1. Points System'!$D$3:$D$24,P326))</f>
        <v>0</v>
      </c>
      <c r="R326" s="22"/>
      <c r="S326" s="6">
        <f t="shared" si="70"/>
        <v>0</v>
      </c>
      <c r="T326" s="21">
        <f t="shared" si="71"/>
        <v>0</v>
      </c>
      <c r="U326" s="45">
        <f t="shared" si="76"/>
        <v>-8.0000000000000002E-3</v>
      </c>
    </row>
    <row r="327" spans="1:21" x14ac:dyDescent="0.25">
      <c r="A327" s="44" t="s">
        <v>47</v>
      </c>
      <c r="B327" s="17" t="s">
        <v>34</v>
      </c>
      <c r="C327" s="3" t="s">
        <v>362</v>
      </c>
      <c r="D327" s="3" t="s">
        <v>54</v>
      </c>
      <c r="E327" s="3" t="s">
        <v>13</v>
      </c>
      <c r="F327" s="29">
        <f t="shared" si="72"/>
        <v>9</v>
      </c>
      <c r="G327" s="28">
        <f t="shared" si="73"/>
        <v>1</v>
      </c>
      <c r="H327" s="27">
        <f t="shared" si="74"/>
        <v>8</v>
      </c>
      <c r="I327" s="14" t="str">
        <f t="shared" si="77"/>
        <v>SSG Blista Marburg</v>
      </c>
      <c r="J327" s="2" t="str" cm="1">
        <f t="array" ref="J327">TRIM(RIGHT(E327,LEN(E327)-LOOKUP(2,1/(MID(E327,ROW($1:$200),1)=" "),ROW($1:$200))))</f>
        <v>9-1</v>
      </c>
      <c r="K327" s="2">
        <f t="shared" si="78"/>
        <v>9</v>
      </c>
      <c r="L327" s="2">
        <f t="shared" si="79"/>
        <v>1</v>
      </c>
      <c r="M327" s="28">
        <f t="shared" si="75"/>
        <v>1</v>
      </c>
      <c r="N327" s="3" t="s">
        <v>6</v>
      </c>
      <c r="O327" s="3" t="s">
        <v>22</v>
      </c>
      <c r="P327" s="3" t="s">
        <v>10</v>
      </c>
      <c r="Q327" s="11">
        <f>IF(OR(O327="",P327=""),"",SUMIFS('1. Points System'!$E$3:$E$24,'1. Points System'!$C$3:$C$24,O327,'1. Points System'!$D$3:$D$24,P327))</f>
        <v>3</v>
      </c>
      <c r="R327" s="22"/>
      <c r="S327" s="6">
        <f t="shared" si="70"/>
        <v>3</v>
      </c>
      <c r="T327" s="21">
        <f t="shared" si="71"/>
        <v>1.5</v>
      </c>
      <c r="U327" s="45">
        <f t="shared" si="76"/>
        <v>3.008</v>
      </c>
    </row>
    <row r="328" spans="1:21" x14ac:dyDescent="0.25">
      <c r="A328" s="44" t="s">
        <v>47</v>
      </c>
      <c r="B328" s="17" t="s">
        <v>34</v>
      </c>
      <c r="C328" s="3" t="s">
        <v>67</v>
      </c>
      <c r="D328" s="3" t="s">
        <v>66</v>
      </c>
      <c r="E328" s="3" t="s">
        <v>63</v>
      </c>
      <c r="F328" s="28">
        <f t="shared" si="72"/>
        <v>9</v>
      </c>
      <c r="G328" s="28">
        <f t="shared" si="73"/>
        <v>11</v>
      </c>
      <c r="H328" s="27">
        <f t="shared" si="74"/>
        <v>-2</v>
      </c>
      <c r="I328" s="14" t="str">
        <f t="shared" si="77"/>
        <v>ASCND Marseille</v>
      </c>
      <c r="J328" s="2" t="str" cm="1">
        <f t="array" ref="J328">TRIM(RIGHT(E328,LEN(E328)-LOOKUP(2,1/(MID(E328,ROW($1:$200),1)=" "),ROW($1:$200))))</f>
        <v>9-11</v>
      </c>
      <c r="K328" s="2">
        <f t="shared" si="78"/>
        <v>9</v>
      </c>
      <c r="L328" s="2">
        <f t="shared" si="79"/>
        <v>11</v>
      </c>
      <c r="M328" s="28">
        <f t="shared" si="75"/>
        <v>1</v>
      </c>
      <c r="N328" s="3" t="s">
        <v>6</v>
      </c>
      <c r="O328" s="3" t="s">
        <v>22</v>
      </c>
      <c r="P328" s="3" t="s">
        <v>11</v>
      </c>
      <c r="Q328" s="11">
        <f>IF(OR(O328="",P328=""),"",SUMIFS('1. Points System'!$E$3:$E$24,'1. Points System'!$C$3:$C$24,O328,'1. Points System'!$D$3:$D$24,P328))</f>
        <v>0</v>
      </c>
      <c r="R328" s="22"/>
      <c r="S328" s="6">
        <f t="shared" si="70"/>
        <v>0</v>
      </c>
      <c r="T328" s="21">
        <f t="shared" si="71"/>
        <v>0</v>
      </c>
      <c r="U328" s="45">
        <f t="shared" si="76"/>
        <v>-2E-3</v>
      </c>
    </row>
    <row r="329" spans="1:21" x14ac:dyDescent="0.25">
      <c r="A329" s="44" t="s">
        <v>47</v>
      </c>
      <c r="B329" s="17" t="s">
        <v>34</v>
      </c>
      <c r="C329" s="3" t="s">
        <v>358</v>
      </c>
      <c r="D329" s="3" t="s">
        <v>66</v>
      </c>
      <c r="E329" s="3" t="s">
        <v>63</v>
      </c>
      <c r="F329" s="28">
        <f t="shared" si="72"/>
        <v>11</v>
      </c>
      <c r="G329" s="28">
        <f t="shared" si="73"/>
        <v>9</v>
      </c>
      <c r="H329" s="27">
        <f t="shared" si="74"/>
        <v>2</v>
      </c>
      <c r="I329" s="14" t="str">
        <f t="shared" si="77"/>
        <v>ASCND Marseille</v>
      </c>
      <c r="J329" s="2" t="str" cm="1">
        <f t="array" ref="J329">TRIM(RIGHT(E329,LEN(E329)-LOOKUP(2,1/(MID(E329,ROW($1:$200),1)=" "),ROW($1:$200))))</f>
        <v>9-11</v>
      </c>
      <c r="K329" s="2">
        <f t="shared" si="78"/>
        <v>9</v>
      </c>
      <c r="L329" s="2">
        <f t="shared" si="79"/>
        <v>11</v>
      </c>
      <c r="M329" s="28">
        <f t="shared" si="75"/>
        <v>1</v>
      </c>
      <c r="N329" s="3" t="s">
        <v>6</v>
      </c>
      <c r="O329" s="3" t="s">
        <v>22</v>
      </c>
      <c r="P329" s="3" t="s">
        <v>10</v>
      </c>
      <c r="Q329" s="11">
        <f>IF(OR(O329="",P329=""),"",SUMIFS('1. Points System'!$E$3:$E$24,'1. Points System'!$C$3:$C$24,O329,'1. Points System'!$D$3:$D$24,P329))</f>
        <v>3</v>
      </c>
      <c r="R329" s="22"/>
      <c r="S329" s="6">
        <f t="shared" si="70"/>
        <v>3</v>
      </c>
      <c r="T329" s="21">
        <f t="shared" si="71"/>
        <v>1.5</v>
      </c>
      <c r="U329" s="45">
        <f t="shared" si="76"/>
        <v>3.0019999999999998</v>
      </c>
    </row>
    <row r="330" spans="1:21" x14ac:dyDescent="0.25">
      <c r="A330" s="44" t="s">
        <v>47</v>
      </c>
      <c r="B330" s="17" t="s">
        <v>34</v>
      </c>
      <c r="C330" s="3" t="s">
        <v>39</v>
      </c>
      <c r="D330" s="3" t="s">
        <v>65</v>
      </c>
      <c r="E330" s="3" t="s">
        <v>64</v>
      </c>
      <c r="F330" s="28">
        <f t="shared" si="72"/>
        <v>3</v>
      </c>
      <c r="G330" s="28">
        <f t="shared" si="73"/>
        <v>7</v>
      </c>
      <c r="H330" s="27">
        <f t="shared" si="74"/>
        <v>-4</v>
      </c>
      <c r="I330" s="14" t="str">
        <f t="shared" si="77"/>
        <v>BSI Copenhagen</v>
      </c>
      <c r="J330" s="2" t="str" cm="1">
        <f t="array" ref="J330">TRIM(RIGHT(E330,LEN(E330)-LOOKUP(2,1/(MID(E330,ROW($1:$200),1)=" "),ROW($1:$200))))</f>
        <v>3-7</v>
      </c>
      <c r="K330" s="2">
        <f t="shared" si="78"/>
        <v>3</v>
      </c>
      <c r="L330" s="2">
        <f t="shared" si="79"/>
        <v>7</v>
      </c>
      <c r="M330" s="28">
        <f t="shared" si="75"/>
        <v>1</v>
      </c>
      <c r="N330" s="3" t="s">
        <v>6</v>
      </c>
      <c r="O330" s="3" t="s">
        <v>22</v>
      </c>
      <c r="P330" s="3" t="s">
        <v>11</v>
      </c>
      <c r="Q330" s="11">
        <f>IF(OR(O330="",P330=""),"",SUMIFS('1. Points System'!$E$3:$E$24,'1. Points System'!$C$3:$C$24,O330,'1. Points System'!$D$3:$D$24,P330))</f>
        <v>0</v>
      </c>
      <c r="R330" s="22"/>
      <c r="S330" s="6">
        <f t="shared" si="70"/>
        <v>0</v>
      </c>
      <c r="T330" s="21">
        <f t="shared" si="71"/>
        <v>0</v>
      </c>
      <c r="U330" s="45">
        <f t="shared" si="76"/>
        <v>-4.0000000000000001E-3</v>
      </c>
    </row>
    <row r="331" spans="1:21" x14ac:dyDescent="0.25">
      <c r="A331" s="44" t="s">
        <v>47</v>
      </c>
      <c r="B331" s="17" t="s">
        <v>34</v>
      </c>
      <c r="C331" s="3" t="s">
        <v>43</v>
      </c>
      <c r="D331" s="3" t="s">
        <v>65</v>
      </c>
      <c r="E331" s="3" t="s">
        <v>64</v>
      </c>
      <c r="F331" s="28">
        <f t="shared" si="72"/>
        <v>7</v>
      </c>
      <c r="G331" s="28">
        <f t="shared" si="73"/>
        <v>3</v>
      </c>
      <c r="H331" s="27">
        <f t="shared" si="74"/>
        <v>4</v>
      </c>
      <c r="I331" s="14" t="str">
        <f t="shared" si="77"/>
        <v>BSI Copenhagen</v>
      </c>
      <c r="J331" s="2" t="str" cm="1">
        <f t="array" ref="J331">TRIM(RIGHT(E331,LEN(E331)-LOOKUP(2,1/(MID(E331,ROW($1:$200),1)=" "),ROW($1:$200))))</f>
        <v>3-7</v>
      </c>
      <c r="K331" s="2">
        <f t="shared" si="78"/>
        <v>3</v>
      </c>
      <c r="L331" s="2">
        <f t="shared" si="79"/>
        <v>7</v>
      </c>
      <c r="M331" s="28">
        <f t="shared" si="75"/>
        <v>1</v>
      </c>
      <c r="N331" s="3" t="s">
        <v>6</v>
      </c>
      <c r="O331" s="3" t="s">
        <v>22</v>
      </c>
      <c r="P331" s="3" t="s">
        <v>10</v>
      </c>
      <c r="Q331" s="11">
        <f>IF(OR(O331="",P331=""),"",SUMIFS('1. Points System'!$E$3:$E$24,'1. Points System'!$C$3:$C$24,O331,'1. Points System'!$D$3:$D$24,P331))</f>
        <v>3</v>
      </c>
      <c r="R331" s="22"/>
      <c r="S331" s="6">
        <f t="shared" si="70"/>
        <v>3</v>
      </c>
      <c r="T331" s="6">
        <f t="shared" si="71"/>
        <v>1.5</v>
      </c>
      <c r="U331" s="45">
        <f t="shared" si="76"/>
        <v>3.004</v>
      </c>
    </row>
    <row r="332" spans="1:21" x14ac:dyDescent="0.25">
      <c r="A332" s="44" t="s">
        <v>47</v>
      </c>
      <c r="B332" s="17" t="s">
        <v>34</v>
      </c>
      <c r="C332" s="3" t="s">
        <v>42</v>
      </c>
      <c r="D332" s="3" t="s">
        <v>79</v>
      </c>
      <c r="E332" s="3" t="s">
        <v>77</v>
      </c>
      <c r="F332" s="28">
        <f t="shared" si="72"/>
        <v>5</v>
      </c>
      <c r="G332" s="28">
        <f t="shared" si="73"/>
        <v>7</v>
      </c>
      <c r="H332" s="27">
        <f t="shared" si="74"/>
        <v>-2</v>
      </c>
      <c r="I332" s="14" t="str">
        <f t="shared" si="77"/>
        <v>FC Porto</v>
      </c>
      <c r="J332" s="2" t="str" cm="1">
        <f t="array" ref="J332">TRIM(RIGHT(E332,LEN(E332)-LOOKUP(2,1/(MID(E332,ROW($1:$200),1)=" "),ROW($1:$200))))</f>
        <v>5-7</v>
      </c>
      <c r="K332" s="2">
        <f t="shared" si="78"/>
        <v>5</v>
      </c>
      <c r="L332" s="2">
        <f t="shared" si="79"/>
        <v>7</v>
      </c>
      <c r="M332" s="28">
        <f t="shared" si="75"/>
        <v>1</v>
      </c>
      <c r="N332" s="3" t="s">
        <v>7</v>
      </c>
      <c r="O332" s="3" t="s">
        <v>50</v>
      </c>
      <c r="P332" s="3" t="s">
        <v>11</v>
      </c>
      <c r="Q332" s="11">
        <f>IF(OR(O332="",P332=""),"",SUMIFS('1. Points System'!$E$3:$E$24,'1. Points System'!$C$3:$C$24,O332,'1. Points System'!$D$3:$D$24,P332))</f>
        <v>0</v>
      </c>
      <c r="R332" s="22"/>
      <c r="S332" s="6">
        <f t="shared" si="70"/>
        <v>0</v>
      </c>
      <c r="T332" s="21">
        <f t="shared" si="71"/>
        <v>0</v>
      </c>
      <c r="U332" s="45">
        <f t="shared" si="76"/>
        <v>-2E-3</v>
      </c>
    </row>
    <row r="333" spans="1:21" x14ac:dyDescent="0.25">
      <c r="A333" s="44" t="s">
        <v>47</v>
      </c>
      <c r="B333" s="17" t="s">
        <v>34</v>
      </c>
      <c r="C333" s="3" t="s">
        <v>358</v>
      </c>
      <c r="D333" s="3" t="s">
        <v>79</v>
      </c>
      <c r="E333" s="3" t="s">
        <v>77</v>
      </c>
      <c r="F333" s="28">
        <f t="shared" si="72"/>
        <v>7</v>
      </c>
      <c r="G333" s="28">
        <f t="shared" si="73"/>
        <v>5</v>
      </c>
      <c r="H333" s="27">
        <f t="shared" si="74"/>
        <v>2</v>
      </c>
      <c r="I333" s="14" t="str">
        <f t="shared" si="77"/>
        <v>FC Porto</v>
      </c>
      <c r="J333" s="2" t="str" cm="1">
        <f t="array" ref="J333">TRIM(RIGHT(E333,LEN(E333)-LOOKUP(2,1/(MID(E333,ROW($1:$200),1)=" "),ROW($1:$200))))</f>
        <v>5-7</v>
      </c>
      <c r="K333" s="2">
        <f t="shared" si="78"/>
        <v>5</v>
      </c>
      <c r="L333" s="2">
        <f t="shared" si="79"/>
        <v>7</v>
      </c>
      <c r="M333" s="28">
        <f t="shared" si="75"/>
        <v>1</v>
      </c>
      <c r="N333" s="3" t="s">
        <v>7</v>
      </c>
      <c r="O333" s="3" t="s">
        <v>50</v>
      </c>
      <c r="P333" s="3" t="s">
        <v>10</v>
      </c>
      <c r="Q333" s="11">
        <f>IF(OR(O333="",P333=""),"",SUMIFS('1. Points System'!$E$3:$E$24,'1. Points System'!$C$3:$C$24,O333,'1. Points System'!$D$3:$D$24,P333))</f>
        <v>4.5</v>
      </c>
      <c r="R333" s="22"/>
      <c r="S333" s="6">
        <f t="shared" si="70"/>
        <v>4.5</v>
      </c>
      <c r="T333" s="21">
        <f t="shared" si="71"/>
        <v>2.25</v>
      </c>
      <c r="U333" s="45">
        <f t="shared" si="76"/>
        <v>4.5019999999999998</v>
      </c>
    </row>
    <row r="334" spans="1:21" x14ac:dyDescent="0.25">
      <c r="A334" s="44" t="s">
        <v>47</v>
      </c>
      <c r="B334" s="17" t="s">
        <v>34</v>
      </c>
      <c r="C334" s="3" t="s">
        <v>67</v>
      </c>
      <c r="D334" s="3" t="s">
        <v>80</v>
      </c>
      <c r="E334" s="3" t="s">
        <v>78</v>
      </c>
      <c r="F334" s="28">
        <f t="shared" si="72"/>
        <v>9</v>
      </c>
      <c r="G334" s="28">
        <f t="shared" si="73"/>
        <v>5</v>
      </c>
      <c r="H334" s="27">
        <f t="shared" si="74"/>
        <v>4</v>
      </c>
      <c r="I334" s="14" t="str">
        <f t="shared" si="77"/>
        <v>ASCND Marseille</v>
      </c>
      <c r="J334" s="2" t="str" cm="1">
        <f t="array" ref="J334">TRIM(RIGHT(E334,LEN(E334)-LOOKUP(2,1/(MID(E334,ROW($1:$200),1)=" "),ROW($1:$200))))</f>
        <v>9-5</v>
      </c>
      <c r="K334" s="2">
        <f t="shared" si="78"/>
        <v>9</v>
      </c>
      <c r="L334" s="2">
        <f t="shared" si="79"/>
        <v>5</v>
      </c>
      <c r="M334" s="28">
        <f t="shared" si="75"/>
        <v>1</v>
      </c>
      <c r="N334" s="3" t="s">
        <v>7</v>
      </c>
      <c r="O334" s="3" t="s">
        <v>50</v>
      </c>
      <c r="P334" s="3" t="s">
        <v>10</v>
      </c>
      <c r="Q334" s="11">
        <f>IF(OR(O334="",P334=""),"",SUMIFS('1. Points System'!$E$3:$E$24,'1. Points System'!$C$3:$C$24,O334,'1. Points System'!$D$3:$D$24,P334))</f>
        <v>4.5</v>
      </c>
      <c r="R334" s="22"/>
      <c r="S334" s="6">
        <f t="shared" si="70"/>
        <v>4.5</v>
      </c>
      <c r="T334" s="21">
        <f t="shared" si="71"/>
        <v>2.25</v>
      </c>
      <c r="U334" s="45">
        <f t="shared" si="76"/>
        <v>4.5039999999999996</v>
      </c>
    </row>
    <row r="335" spans="1:21" x14ac:dyDescent="0.25">
      <c r="A335" s="44" t="s">
        <v>47</v>
      </c>
      <c r="B335" s="17" t="s">
        <v>34</v>
      </c>
      <c r="C335" s="3" t="s">
        <v>362</v>
      </c>
      <c r="D335" s="3" t="s">
        <v>80</v>
      </c>
      <c r="E335" s="3" t="s">
        <v>78</v>
      </c>
      <c r="F335" s="29">
        <f t="shared" si="72"/>
        <v>5</v>
      </c>
      <c r="G335" s="28">
        <f t="shared" si="73"/>
        <v>9</v>
      </c>
      <c r="H335" s="27">
        <f t="shared" si="74"/>
        <v>-4</v>
      </c>
      <c r="I335" s="14" t="str">
        <f t="shared" si="77"/>
        <v>ASCND Marseille</v>
      </c>
      <c r="J335" s="2" t="str" cm="1">
        <f t="array" ref="J335">TRIM(RIGHT(E335,LEN(E335)-LOOKUP(2,1/(MID(E335,ROW($1:$200),1)=" "),ROW($1:$200))))</f>
        <v>9-5</v>
      </c>
      <c r="K335" s="2">
        <f t="shared" si="78"/>
        <v>9</v>
      </c>
      <c r="L335" s="2">
        <f t="shared" si="79"/>
        <v>5</v>
      </c>
      <c r="M335" s="28">
        <f t="shared" si="75"/>
        <v>1</v>
      </c>
      <c r="N335" s="3" t="s">
        <v>7</v>
      </c>
      <c r="O335" s="3" t="s">
        <v>50</v>
      </c>
      <c r="P335" s="3" t="s">
        <v>11</v>
      </c>
      <c r="Q335" s="11">
        <f>IF(OR(O335="",P335=""),"",SUMIFS('1. Points System'!$E$3:$E$24,'1. Points System'!$C$3:$C$24,O335,'1. Points System'!$D$3:$D$24,P335))</f>
        <v>0</v>
      </c>
      <c r="R335" s="22"/>
      <c r="S335" s="6">
        <f t="shared" si="70"/>
        <v>0</v>
      </c>
      <c r="T335" s="21">
        <f t="shared" si="71"/>
        <v>0</v>
      </c>
      <c r="U335" s="45">
        <f t="shared" si="76"/>
        <v>-4.0000000000000001E-3</v>
      </c>
    </row>
    <row r="336" spans="1:21" x14ac:dyDescent="0.25">
      <c r="A336" s="44" t="s">
        <v>47</v>
      </c>
      <c r="B336" s="17" t="s">
        <v>34</v>
      </c>
      <c r="C336" s="3" t="s">
        <v>361</v>
      </c>
      <c r="D336" s="3" t="s">
        <v>81</v>
      </c>
      <c r="E336" s="3" t="s">
        <v>31</v>
      </c>
      <c r="F336" s="28">
        <f t="shared" si="72"/>
        <v>2</v>
      </c>
      <c r="G336" s="28">
        <f t="shared" si="73"/>
        <v>5</v>
      </c>
      <c r="H336" s="27">
        <f t="shared" si="74"/>
        <v>-3</v>
      </c>
      <c r="I336" s="14" t="str">
        <f t="shared" si="77"/>
        <v>CA Cultural</v>
      </c>
      <c r="J336" s="2" t="str" cm="1">
        <f t="array" ref="J336">TRIM(RIGHT(E336,LEN(E336)-LOOKUP(2,1/(MID(E336,ROW($1:$200),1)=" "),ROW($1:$200))))</f>
        <v>5-2</v>
      </c>
      <c r="K336" s="2">
        <f t="shared" si="78"/>
        <v>5</v>
      </c>
      <c r="L336" s="2">
        <f t="shared" si="79"/>
        <v>2</v>
      </c>
      <c r="M336" s="28">
        <f t="shared" si="75"/>
        <v>1</v>
      </c>
      <c r="N336" s="3" t="s">
        <v>7</v>
      </c>
      <c r="O336" s="3" t="s">
        <v>50</v>
      </c>
      <c r="P336" s="3" t="s">
        <v>11</v>
      </c>
      <c r="Q336" s="11">
        <f>IF(OR(O336="",P336=""),"",SUMIFS('1. Points System'!$E$3:$E$24,'1. Points System'!$C$3:$C$24,O336,'1. Points System'!$D$3:$D$24,P336))</f>
        <v>0</v>
      </c>
      <c r="R336" s="22"/>
      <c r="S336" s="6">
        <f t="shared" si="70"/>
        <v>0</v>
      </c>
      <c r="T336" s="21">
        <f t="shared" si="71"/>
        <v>0</v>
      </c>
      <c r="U336" s="45">
        <f t="shared" si="76"/>
        <v>-3.0000000000000001E-3</v>
      </c>
    </row>
    <row r="337" spans="1:21" x14ac:dyDescent="0.25">
      <c r="A337" s="44" t="s">
        <v>47</v>
      </c>
      <c r="B337" s="17" t="s">
        <v>34</v>
      </c>
      <c r="C337" s="3" t="s">
        <v>43</v>
      </c>
      <c r="D337" s="3" t="s">
        <v>81</v>
      </c>
      <c r="E337" s="3" t="s">
        <v>31</v>
      </c>
      <c r="F337" s="28">
        <f t="shared" si="72"/>
        <v>5</v>
      </c>
      <c r="G337" s="28">
        <f t="shared" si="73"/>
        <v>2</v>
      </c>
      <c r="H337" s="27">
        <f t="shared" si="74"/>
        <v>3</v>
      </c>
      <c r="I337" s="14" t="str">
        <f t="shared" si="77"/>
        <v>CA Cultural</v>
      </c>
      <c r="J337" s="2" t="str" cm="1">
        <f t="array" ref="J337">TRIM(RIGHT(E337,LEN(E337)-LOOKUP(2,1/(MID(E337,ROW($1:$200),1)=" "),ROW($1:$200))))</f>
        <v>5-2</v>
      </c>
      <c r="K337" s="2">
        <f t="shared" si="78"/>
        <v>5</v>
      </c>
      <c r="L337" s="2">
        <f t="shared" si="79"/>
        <v>2</v>
      </c>
      <c r="M337" s="28">
        <f t="shared" si="75"/>
        <v>1</v>
      </c>
      <c r="N337" s="3" t="s">
        <v>7</v>
      </c>
      <c r="O337" s="3" t="s">
        <v>50</v>
      </c>
      <c r="P337" s="3" t="s">
        <v>10</v>
      </c>
      <c r="Q337" s="11">
        <f>IF(OR(O337="",P337=""),"",SUMIFS('1. Points System'!$E$3:$E$24,'1. Points System'!$C$3:$C$24,O337,'1. Points System'!$D$3:$D$24,P337))</f>
        <v>4.5</v>
      </c>
      <c r="R337" s="22"/>
      <c r="S337" s="6">
        <f t="shared" si="70"/>
        <v>4.5</v>
      </c>
      <c r="T337" s="6">
        <f t="shared" si="71"/>
        <v>2.25</v>
      </c>
      <c r="U337" s="45">
        <f t="shared" si="76"/>
        <v>4.5030000000000001</v>
      </c>
    </row>
    <row r="338" spans="1:21" x14ac:dyDescent="0.25">
      <c r="A338" s="44" t="s">
        <v>47</v>
      </c>
      <c r="B338" s="17" t="s">
        <v>34</v>
      </c>
      <c r="C338" s="3" t="s">
        <v>39</v>
      </c>
      <c r="D338" s="3" t="s">
        <v>55</v>
      </c>
      <c r="E338" s="3" t="s">
        <v>14</v>
      </c>
      <c r="F338" s="28">
        <f t="shared" si="72"/>
        <v>3</v>
      </c>
      <c r="G338" s="28">
        <f t="shared" si="73"/>
        <v>6</v>
      </c>
      <c r="H338" s="27">
        <f t="shared" si="74"/>
        <v>-3</v>
      </c>
      <c r="I338" s="14" t="str">
        <f t="shared" si="77"/>
        <v>Fen Tigers</v>
      </c>
      <c r="J338" s="2" t="str" cm="1">
        <f t="array" ref="J338">TRIM(RIGHT(E338,LEN(E338)-LOOKUP(2,1/(MID(E338,ROW($1:$200),1)=" "),ROW($1:$200))))</f>
        <v>6-3</v>
      </c>
      <c r="K338" s="2">
        <f t="shared" si="78"/>
        <v>6</v>
      </c>
      <c r="L338" s="2">
        <f t="shared" si="79"/>
        <v>3</v>
      </c>
      <c r="M338" s="28">
        <f t="shared" si="75"/>
        <v>1</v>
      </c>
      <c r="N338" s="3" t="s">
        <v>7</v>
      </c>
      <c r="O338" s="3" t="s">
        <v>50</v>
      </c>
      <c r="P338" s="3" t="s">
        <v>11</v>
      </c>
      <c r="Q338" s="11">
        <f>IF(OR(O338="",P338=""),"",SUMIFS('1. Points System'!$E$3:$E$24,'1. Points System'!$C$3:$C$24,O338,'1. Points System'!$D$3:$D$24,P338))</f>
        <v>0</v>
      </c>
      <c r="R338" s="22"/>
      <c r="S338" s="6">
        <f t="shared" si="70"/>
        <v>0</v>
      </c>
      <c r="T338" s="21">
        <f t="shared" si="71"/>
        <v>0</v>
      </c>
      <c r="U338" s="45">
        <f t="shared" si="76"/>
        <v>-3.0000000000000001E-3</v>
      </c>
    </row>
    <row r="339" spans="1:21" x14ac:dyDescent="0.25">
      <c r="A339" s="44" t="s">
        <v>47</v>
      </c>
      <c r="B339" s="17" t="s">
        <v>34</v>
      </c>
      <c r="C339" s="3" t="s">
        <v>36</v>
      </c>
      <c r="D339" s="3" t="s">
        <v>55</v>
      </c>
      <c r="E339" s="3" t="s">
        <v>14</v>
      </c>
      <c r="F339" s="28">
        <f t="shared" si="72"/>
        <v>6</v>
      </c>
      <c r="G339" s="28">
        <f t="shared" si="73"/>
        <v>3</v>
      </c>
      <c r="H339" s="27">
        <f t="shared" si="74"/>
        <v>3</v>
      </c>
      <c r="I339" s="14" t="str">
        <f t="shared" si="77"/>
        <v>Fen Tigers</v>
      </c>
      <c r="J339" s="2" t="str" cm="1">
        <f t="array" ref="J339">TRIM(RIGHT(E339,LEN(E339)-LOOKUP(2,1/(MID(E339,ROW($1:$200),1)=" "),ROW($1:$200))))</f>
        <v>6-3</v>
      </c>
      <c r="K339" s="2">
        <f t="shared" si="78"/>
        <v>6</v>
      </c>
      <c r="L339" s="2">
        <f t="shared" si="79"/>
        <v>3</v>
      </c>
      <c r="M339" s="28">
        <f t="shared" si="75"/>
        <v>1</v>
      </c>
      <c r="N339" s="3" t="s">
        <v>7</v>
      </c>
      <c r="O339" s="3" t="s">
        <v>50</v>
      </c>
      <c r="P339" s="3" t="s">
        <v>10</v>
      </c>
      <c r="Q339" s="11">
        <f>IF(OR(O339="",P339=""),"",SUMIFS('1. Points System'!$E$3:$E$24,'1. Points System'!$C$3:$C$24,O339,'1. Points System'!$D$3:$D$24,P339))</f>
        <v>4.5</v>
      </c>
      <c r="R339" s="22"/>
      <c r="S339" s="6">
        <f t="shared" ref="S339:S355" si="80">Q339</f>
        <v>4.5</v>
      </c>
      <c r="T339" s="21">
        <f t="shared" ref="T339:T355" si="81">S339/2</f>
        <v>2.25</v>
      </c>
      <c r="U339" s="45">
        <f t="shared" si="76"/>
        <v>4.5030000000000001</v>
      </c>
    </row>
    <row r="340" spans="1:21" x14ac:dyDescent="0.25">
      <c r="A340" s="44" t="s">
        <v>47</v>
      </c>
      <c r="B340" s="17" t="s">
        <v>34</v>
      </c>
      <c r="C340" s="3" t="s">
        <v>42</v>
      </c>
      <c r="D340" s="3" t="s">
        <v>84</v>
      </c>
      <c r="E340" s="3" t="s">
        <v>82</v>
      </c>
      <c r="F340" s="28">
        <f t="shared" si="72"/>
        <v>9</v>
      </c>
      <c r="G340" s="28">
        <f t="shared" si="73"/>
        <v>8</v>
      </c>
      <c r="H340" s="27">
        <f t="shared" si="74"/>
        <v>1</v>
      </c>
      <c r="I340" s="14" t="str">
        <f t="shared" si="77"/>
        <v>FC Porto</v>
      </c>
      <c r="J340" s="2" t="str" cm="1">
        <f t="array" ref="J340">TRIM(RIGHT(E340,LEN(E340)-LOOKUP(2,1/(MID(E340,ROW($1:$200),1)=" "),ROW($1:$200))))</f>
        <v>9-8</v>
      </c>
      <c r="K340" s="2">
        <f t="shared" si="78"/>
        <v>9</v>
      </c>
      <c r="L340" s="2">
        <f t="shared" si="79"/>
        <v>8</v>
      </c>
      <c r="M340" s="28">
        <f t="shared" si="75"/>
        <v>1</v>
      </c>
      <c r="N340" s="3" t="s">
        <v>83</v>
      </c>
      <c r="O340" s="3" t="s">
        <v>20</v>
      </c>
      <c r="P340" s="3" t="s">
        <v>10</v>
      </c>
      <c r="Q340" s="11">
        <f>IF(OR(O340="",P340=""),"",SUMIFS('1. Points System'!$E$3:$E$24,'1. Points System'!$C$3:$C$24,O340,'1. Points System'!$D$3:$D$24,P340))</f>
        <v>3</v>
      </c>
      <c r="R340" s="22"/>
      <c r="S340" s="6">
        <f t="shared" si="80"/>
        <v>3</v>
      </c>
      <c r="T340" s="21">
        <f t="shared" si="81"/>
        <v>1.5</v>
      </c>
      <c r="U340" s="45">
        <f t="shared" si="76"/>
        <v>3.0009999999999999</v>
      </c>
    </row>
    <row r="341" spans="1:21" x14ac:dyDescent="0.25">
      <c r="A341" s="44" t="s">
        <v>47</v>
      </c>
      <c r="B341" s="17" t="s">
        <v>34</v>
      </c>
      <c r="C341" s="3" t="s">
        <v>362</v>
      </c>
      <c r="D341" s="3" t="s">
        <v>84</v>
      </c>
      <c r="E341" s="3" t="s">
        <v>82</v>
      </c>
      <c r="F341" s="29">
        <f t="shared" si="72"/>
        <v>8</v>
      </c>
      <c r="G341" s="28">
        <f t="shared" si="73"/>
        <v>9</v>
      </c>
      <c r="H341" s="27">
        <f t="shared" si="74"/>
        <v>-1</v>
      </c>
      <c r="I341" s="14" t="str">
        <f t="shared" si="77"/>
        <v>FC Porto</v>
      </c>
      <c r="J341" s="2" t="str" cm="1">
        <f t="array" ref="J341">TRIM(RIGHT(E341,LEN(E341)-LOOKUP(2,1/(MID(E341,ROW($1:$200),1)=" "),ROW($1:$200))))</f>
        <v>9-8</v>
      </c>
      <c r="K341" s="2">
        <f t="shared" si="78"/>
        <v>9</v>
      </c>
      <c r="L341" s="2">
        <f t="shared" si="79"/>
        <v>8</v>
      </c>
      <c r="M341" s="28">
        <f t="shared" si="75"/>
        <v>1</v>
      </c>
      <c r="N341" s="3" t="s">
        <v>83</v>
      </c>
      <c r="O341" s="3" t="s">
        <v>20</v>
      </c>
      <c r="P341" s="3" t="s">
        <v>11</v>
      </c>
      <c r="Q341" s="11">
        <f>IF(OR(O341="",P341=""),"",SUMIFS('1. Points System'!$E$3:$E$24,'1. Points System'!$C$3:$C$24,O341,'1. Points System'!$D$3:$D$24,P341))</f>
        <v>0</v>
      </c>
      <c r="R341" s="22"/>
      <c r="S341" s="6">
        <f t="shared" si="80"/>
        <v>0</v>
      </c>
      <c r="T341" s="21">
        <f t="shared" si="81"/>
        <v>0</v>
      </c>
      <c r="U341" s="45">
        <f t="shared" si="76"/>
        <v>-1E-3</v>
      </c>
    </row>
    <row r="342" spans="1:21" x14ac:dyDescent="0.25">
      <c r="A342" s="44" t="s">
        <v>47</v>
      </c>
      <c r="B342" s="17" t="s">
        <v>34</v>
      </c>
      <c r="C342" s="3" t="s">
        <v>67</v>
      </c>
      <c r="D342" s="3" t="s">
        <v>86</v>
      </c>
      <c r="E342" s="3" t="s">
        <v>85</v>
      </c>
      <c r="F342" s="28">
        <f t="shared" si="72"/>
        <v>3</v>
      </c>
      <c r="G342" s="28">
        <f t="shared" si="73"/>
        <v>8</v>
      </c>
      <c r="H342" s="27">
        <f t="shared" si="74"/>
        <v>-5</v>
      </c>
      <c r="I342" s="14" t="str">
        <f t="shared" si="77"/>
        <v>FSBU Gothenburg</v>
      </c>
      <c r="J342" s="2" t="str" cm="1">
        <f t="array" ref="J342">TRIM(RIGHT(E342,LEN(E342)-LOOKUP(2,1/(MID(E342,ROW($1:$200),1)=" "),ROW($1:$200))))</f>
        <v>8-3</v>
      </c>
      <c r="K342" s="2">
        <f t="shared" si="78"/>
        <v>8</v>
      </c>
      <c r="L342" s="2">
        <f t="shared" si="79"/>
        <v>3</v>
      </c>
      <c r="M342" s="28">
        <f t="shared" si="75"/>
        <v>1</v>
      </c>
      <c r="N342" s="3" t="s">
        <v>8</v>
      </c>
      <c r="O342" s="3" t="s">
        <v>50</v>
      </c>
      <c r="P342" s="3" t="s">
        <v>11</v>
      </c>
      <c r="Q342" s="11">
        <f>IF(OR(O342="",P342=""),"",SUMIFS('1. Points System'!$E$3:$E$24,'1. Points System'!$C$3:$C$24,O342,'1. Points System'!$D$3:$D$24,P342))</f>
        <v>0</v>
      </c>
      <c r="R342" s="22"/>
      <c r="S342" s="6">
        <f t="shared" si="80"/>
        <v>0</v>
      </c>
      <c r="T342" s="21">
        <f t="shared" si="81"/>
        <v>0</v>
      </c>
      <c r="U342" s="45">
        <f t="shared" si="76"/>
        <v>-5.0000000000000001E-3</v>
      </c>
    </row>
    <row r="343" spans="1:21" x14ac:dyDescent="0.25">
      <c r="A343" s="44" t="s">
        <v>47</v>
      </c>
      <c r="B343" s="17" t="s">
        <v>34</v>
      </c>
      <c r="C343" s="3" t="s">
        <v>358</v>
      </c>
      <c r="D343" s="3" t="s">
        <v>86</v>
      </c>
      <c r="E343" s="3" t="s">
        <v>85</v>
      </c>
      <c r="F343" s="28">
        <f t="shared" si="72"/>
        <v>8</v>
      </c>
      <c r="G343" s="28">
        <f t="shared" si="73"/>
        <v>3</v>
      </c>
      <c r="H343" s="27">
        <f t="shared" si="74"/>
        <v>5</v>
      </c>
      <c r="I343" s="14" t="str">
        <f t="shared" si="77"/>
        <v>FSBU Gothenburg</v>
      </c>
      <c r="J343" s="2" t="str" cm="1">
        <f t="array" ref="J343">TRIM(RIGHT(E343,LEN(E343)-LOOKUP(2,1/(MID(E343,ROW($1:$200),1)=" "),ROW($1:$200))))</f>
        <v>8-3</v>
      </c>
      <c r="K343" s="2">
        <f t="shared" si="78"/>
        <v>8</v>
      </c>
      <c r="L343" s="2">
        <f t="shared" si="79"/>
        <v>3</v>
      </c>
      <c r="M343" s="28">
        <f t="shared" si="75"/>
        <v>1</v>
      </c>
      <c r="N343" s="3" t="s">
        <v>8</v>
      </c>
      <c r="O343" s="3" t="s">
        <v>50</v>
      </c>
      <c r="P343" s="3" t="s">
        <v>10</v>
      </c>
      <c r="Q343" s="11">
        <f>IF(OR(O343="",P343=""),"",SUMIFS('1. Points System'!$E$3:$E$24,'1. Points System'!$C$3:$C$24,O343,'1. Points System'!$D$3:$D$24,P343))</f>
        <v>4.5</v>
      </c>
      <c r="R343" s="22"/>
      <c r="S343" s="6">
        <f t="shared" si="80"/>
        <v>4.5</v>
      </c>
      <c r="T343" s="21">
        <f t="shared" si="81"/>
        <v>2.25</v>
      </c>
      <c r="U343" s="45">
        <f t="shared" si="76"/>
        <v>4.5049999999999999</v>
      </c>
    </row>
    <row r="344" spans="1:21" x14ac:dyDescent="0.25">
      <c r="A344" s="44" t="s">
        <v>47</v>
      </c>
      <c r="B344" s="17" t="s">
        <v>34</v>
      </c>
      <c r="C344" s="3" t="s">
        <v>361</v>
      </c>
      <c r="D344" s="3" t="s">
        <v>88</v>
      </c>
      <c r="E344" s="3" t="s">
        <v>87</v>
      </c>
      <c r="F344" s="28">
        <f t="shared" si="72"/>
        <v>9</v>
      </c>
      <c r="G344" s="28">
        <f t="shared" si="73"/>
        <v>8</v>
      </c>
      <c r="H344" s="27">
        <f t="shared" si="74"/>
        <v>1</v>
      </c>
      <c r="I344" s="14" t="str">
        <f t="shared" si="77"/>
        <v>ASD Omero Bergamo</v>
      </c>
      <c r="J344" s="2" t="str" cm="1">
        <f t="array" ref="J344">TRIM(RIGHT(E344,LEN(E344)-LOOKUP(2,1/(MID(E344,ROW($1:$200),1)=" "),ROW($1:$200))))</f>
        <v>9-8</v>
      </c>
      <c r="K344" s="2">
        <f t="shared" si="78"/>
        <v>9</v>
      </c>
      <c r="L344" s="2">
        <f t="shared" si="79"/>
        <v>8</v>
      </c>
      <c r="M344" s="28">
        <f t="shared" si="75"/>
        <v>1</v>
      </c>
      <c r="N344" s="3" t="s">
        <v>83</v>
      </c>
      <c r="O344" s="3" t="s">
        <v>20</v>
      </c>
      <c r="P344" s="3" t="s">
        <v>10</v>
      </c>
      <c r="Q344" s="11">
        <f>IF(OR(O344="",P344=""),"",SUMIFS('1. Points System'!$E$3:$E$24,'1. Points System'!$C$3:$C$24,O344,'1. Points System'!$D$3:$D$24,P344))</f>
        <v>3</v>
      </c>
      <c r="R344" s="22"/>
      <c r="S344" s="6">
        <f t="shared" si="80"/>
        <v>3</v>
      </c>
      <c r="T344" s="21">
        <f t="shared" si="81"/>
        <v>1.5</v>
      </c>
      <c r="U344" s="45">
        <f t="shared" si="76"/>
        <v>3.0009999999999999</v>
      </c>
    </row>
    <row r="345" spans="1:21" x14ac:dyDescent="0.25">
      <c r="A345" s="44" t="s">
        <v>47</v>
      </c>
      <c r="B345" s="17" t="s">
        <v>34</v>
      </c>
      <c r="C345" s="3" t="s">
        <v>39</v>
      </c>
      <c r="D345" s="3" t="s">
        <v>88</v>
      </c>
      <c r="E345" s="3" t="s">
        <v>87</v>
      </c>
      <c r="F345" s="28">
        <f t="shared" si="72"/>
        <v>8</v>
      </c>
      <c r="G345" s="28">
        <f t="shared" si="73"/>
        <v>9</v>
      </c>
      <c r="H345" s="27">
        <f t="shared" si="74"/>
        <v>-1</v>
      </c>
      <c r="I345" s="14" t="str">
        <f t="shared" si="77"/>
        <v>ASD Omero Bergamo</v>
      </c>
      <c r="J345" s="2" t="str" cm="1">
        <f t="array" ref="J345">TRIM(RIGHT(E345,LEN(E345)-LOOKUP(2,1/(MID(E345,ROW($1:$200),1)=" "),ROW($1:$200))))</f>
        <v>9-8</v>
      </c>
      <c r="K345" s="2">
        <f t="shared" si="78"/>
        <v>9</v>
      </c>
      <c r="L345" s="2">
        <f t="shared" si="79"/>
        <v>8</v>
      </c>
      <c r="M345" s="28">
        <f t="shared" si="75"/>
        <v>1</v>
      </c>
      <c r="N345" s="3" t="s">
        <v>83</v>
      </c>
      <c r="O345" s="3" t="s">
        <v>20</v>
      </c>
      <c r="P345" s="3" t="s">
        <v>11</v>
      </c>
      <c r="Q345" s="11">
        <f>IF(OR(O345="",P345=""),"",SUMIFS('1. Points System'!$E$3:$E$24,'1. Points System'!$C$3:$C$24,O345,'1. Points System'!$D$3:$D$24,P345))</f>
        <v>0</v>
      </c>
      <c r="R345" s="22"/>
      <c r="S345" s="6">
        <f t="shared" si="80"/>
        <v>0</v>
      </c>
      <c r="T345" s="21">
        <f t="shared" si="81"/>
        <v>0</v>
      </c>
      <c r="U345" s="45">
        <f t="shared" si="76"/>
        <v>-1E-3</v>
      </c>
    </row>
    <row r="346" spans="1:21" x14ac:dyDescent="0.25">
      <c r="A346" s="44" t="s">
        <v>47</v>
      </c>
      <c r="B346" s="17" t="s">
        <v>34</v>
      </c>
      <c r="C346" s="3" t="s">
        <v>43</v>
      </c>
      <c r="D346" s="3" t="s">
        <v>56</v>
      </c>
      <c r="E346" s="3" t="s">
        <v>15</v>
      </c>
      <c r="F346" s="28">
        <f t="shared" si="72"/>
        <v>6</v>
      </c>
      <c r="G346" s="28">
        <f t="shared" si="73"/>
        <v>7</v>
      </c>
      <c r="H346" s="27">
        <f t="shared" si="74"/>
        <v>-1</v>
      </c>
      <c r="I346" s="14" t="str">
        <f t="shared" si="77"/>
        <v>CA Cultural</v>
      </c>
      <c r="J346" s="2" t="str" cm="1">
        <f t="array" ref="J346">TRIM(RIGHT(E346,LEN(E346)-LOOKUP(2,1/(MID(E346,ROW($1:$200),1)=" "),ROW($1:$200))))</f>
        <v>6-7</v>
      </c>
      <c r="K346" s="2">
        <f t="shared" si="78"/>
        <v>6</v>
      </c>
      <c r="L346" s="2">
        <f t="shared" si="79"/>
        <v>7</v>
      </c>
      <c r="M346" s="28">
        <f t="shared" si="75"/>
        <v>1</v>
      </c>
      <c r="N346" s="3" t="s">
        <v>8</v>
      </c>
      <c r="O346" s="3" t="s">
        <v>50</v>
      </c>
      <c r="P346" s="3" t="s">
        <v>11</v>
      </c>
      <c r="Q346" s="11">
        <f>IF(OR(O346="",P346=""),"",SUMIFS('1. Points System'!$E$3:$E$24,'1. Points System'!$C$3:$C$24,O346,'1. Points System'!$D$3:$D$24,P346))</f>
        <v>0</v>
      </c>
      <c r="R346" s="22"/>
      <c r="S346" s="6">
        <f t="shared" si="80"/>
        <v>0</v>
      </c>
      <c r="T346" s="6">
        <f t="shared" si="81"/>
        <v>0</v>
      </c>
      <c r="U346" s="45">
        <f t="shared" si="76"/>
        <v>-1E-3</v>
      </c>
    </row>
    <row r="347" spans="1:21" x14ac:dyDescent="0.25">
      <c r="A347" s="44" t="s">
        <v>47</v>
      </c>
      <c r="B347" s="17" t="s">
        <v>34</v>
      </c>
      <c r="C347" s="3" t="s">
        <v>36</v>
      </c>
      <c r="D347" s="3" t="s">
        <v>56</v>
      </c>
      <c r="E347" s="3" t="s">
        <v>15</v>
      </c>
      <c r="F347" s="28">
        <f t="shared" si="72"/>
        <v>7</v>
      </c>
      <c r="G347" s="28">
        <f t="shared" si="73"/>
        <v>6</v>
      </c>
      <c r="H347" s="27">
        <f t="shared" si="74"/>
        <v>1</v>
      </c>
      <c r="I347" s="14" t="str">
        <f t="shared" si="77"/>
        <v>CA Cultural</v>
      </c>
      <c r="J347" s="2" t="str" cm="1">
        <f t="array" ref="J347">TRIM(RIGHT(E347,LEN(E347)-LOOKUP(2,1/(MID(E347,ROW($1:$200),1)=" "),ROW($1:$200))))</f>
        <v>6-7</v>
      </c>
      <c r="K347" s="2">
        <f t="shared" si="78"/>
        <v>6</v>
      </c>
      <c r="L347" s="2">
        <f t="shared" si="79"/>
        <v>7</v>
      </c>
      <c r="M347" s="28">
        <f t="shared" si="75"/>
        <v>1</v>
      </c>
      <c r="N347" s="3" t="s">
        <v>8</v>
      </c>
      <c r="O347" s="3" t="s">
        <v>50</v>
      </c>
      <c r="P347" s="3" t="s">
        <v>10</v>
      </c>
      <c r="Q347" s="11">
        <f>IF(OR(O347="",P347=""),"",SUMIFS('1. Points System'!$E$3:$E$24,'1. Points System'!$C$3:$C$24,O347,'1. Points System'!$D$3:$D$24,P347))</f>
        <v>4.5</v>
      </c>
      <c r="R347" s="22"/>
      <c r="S347" s="6">
        <f t="shared" si="80"/>
        <v>4.5</v>
      </c>
      <c r="T347" s="21">
        <f t="shared" si="81"/>
        <v>2.25</v>
      </c>
      <c r="U347" s="45">
        <f t="shared" si="76"/>
        <v>4.5010000000000003</v>
      </c>
    </row>
    <row r="348" spans="1:21" x14ac:dyDescent="0.25">
      <c r="A348" s="44" t="s">
        <v>47</v>
      </c>
      <c r="B348" s="17" t="s">
        <v>34</v>
      </c>
      <c r="C348" s="3" t="s">
        <v>39</v>
      </c>
      <c r="D348" s="3" t="s">
        <v>91</v>
      </c>
      <c r="E348" s="3" t="s">
        <v>89</v>
      </c>
      <c r="F348" s="28">
        <f t="shared" si="72"/>
        <v>6</v>
      </c>
      <c r="G348" s="28">
        <f t="shared" si="73"/>
        <v>11</v>
      </c>
      <c r="H348" s="27">
        <f t="shared" si="74"/>
        <v>-5</v>
      </c>
      <c r="I348" s="14" t="str">
        <f t="shared" si="77"/>
        <v>SSG Blista Marburg</v>
      </c>
      <c r="J348" s="2" t="str" cm="1">
        <f t="array" ref="J348">TRIM(RIGHT(E348,LEN(E348)-LOOKUP(2,1/(MID(E348,ROW($1:$200),1)=" "),ROW($1:$200))))</f>
        <v>11-6</v>
      </c>
      <c r="K348" s="2">
        <f t="shared" si="78"/>
        <v>11</v>
      </c>
      <c r="L348" s="2">
        <f t="shared" si="79"/>
        <v>6</v>
      </c>
      <c r="M348" s="28">
        <f t="shared" si="75"/>
        <v>1</v>
      </c>
      <c r="N348" s="3" t="s">
        <v>83</v>
      </c>
      <c r="O348" s="3" t="s">
        <v>20</v>
      </c>
      <c r="P348" s="3" t="s">
        <v>11</v>
      </c>
      <c r="Q348" s="11">
        <f>IF(OR(O348="",P348=""),"",SUMIFS('1. Points System'!$E$3:$E$24,'1. Points System'!$C$3:$C$24,O348,'1. Points System'!$D$3:$D$24,P348))</f>
        <v>0</v>
      </c>
      <c r="R348" s="22"/>
      <c r="S348" s="6">
        <f t="shared" si="80"/>
        <v>0</v>
      </c>
      <c r="T348" s="21">
        <f t="shared" si="81"/>
        <v>0</v>
      </c>
      <c r="U348" s="45">
        <f t="shared" si="76"/>
        <v>-5.0000000000000001E-3</v>
      </c>
    </row>
    <row r="349" spans="1:21" x14ac:dyDescent="0.25">
      <c r="A349" s="44" t="s">
        <v>47</v>
      </c>
      <c r="B349" s="17" t="s">
        <v>34</v>
      </c>
      <c r="C349" s="3" t="s">
        <v>362</v>
      </c>
      <c r="D349" s="3" t="s">
        <v>91</v>
      </c>
      <c r="E349" s="3" t="s">
        <v>89</v>
      </c>
      <c r="F349" s="29">
        <f t="shared" si="72"/>
        <v>11</v>
      </c>
      <c r="G349" s="28">
        <f t="shared" si="73"/>
        <v>6</v>
      </c>
      <c r="H349" s="27">
        <f t="shared" si="74"/>
        <v>5</v>
      </c>
      <c r="I349" s="14" t="str">
        <f t="shared" si="77"/>
        <v>SSG Blista Marburg</v>
      </c>
      <c r="J349" s="2" t="str" cm="1">
        <f t="array" ref="J349">TRIM(RIGHT(E349,LEN(E349)-LOOKUP(2,1/(MID(E349,ROW($1:$200),1)=" "),ROW($1:$200))))</f>
        <v>11-6</v>
      </c>
      <c r="K349" s="2">
        <f t="shared" si="78"/>
        <v>11</v>
      </c>
      <c r="L349" s="2">
        <f t="shared" si="79"/>
        <v>6</v>
      </c>
      <c r="M349" s="28">
        <f t="shared" si="75"/>
        <v>1</v>
      </c>
      <c r="N349" s="3" t="s">
        <v>83</v>
      </c>
      <c r="O349" s="3" t="s">
        <v>20</v>
      </c>
      <c r="P349" s="3" t="s">
        <v>10</v>
      </c>
      <c r="Q349" s="11">
        <f>IF(OR(O349="",P349=""),"",SUMIFS('1. Points System'!$E$3:$E$24,'1. Points System'!$C$3:$C$24,O349,'1. Points System'!$D$3:$D$24,P349))</f>
        <v>3</v>
      </c>
      <c r="R349" s="22"/>
      <c r="S349" s="6">
        <f t="shared" si="80"/>
        <v>3</v>
      </c>
      <c r="T349" s="21">
        <f t="shared" si="81"/>
        <v>1.5</v>
      </c>
      <c r="U349" s="45">
        <f t="shared" si="76"/>
        <v>3.0049999999999999</v>
      </c>
    </row>
    <row r="350" spans="1:21" x14ac:dyDescent="0.25">
      <c r="A350" s="44" t="s">
        <v>47</v>
      </c>
      <c r="B350" s="17" t="s">
        <v>34</v>
      </c>
      <c r="C350" s="3" t="s">
        <v>361</v>
      </c>
      <c r="D350" s="3" t="s">
        <v>92</v>
      </c>
      <c r="E350" s="3" t="s">
        <v>90</v>
      </c>
      <c r="F350" s="28">
        <f t="shared" si="72"/>
        <v>7</v>
      </c>
      <c r="G350" s="28">
        <f t="shared" si="73"/>
        <v>6</v>
      </c>
      <c r="H350" s="27">
        <f t="shared" si="74"/>
        <v>1</v>
      </c>
      <c r="I350" s="14" t="str">
        <f t="shared" si="77"/>
        <v>FC Porto</v>
      </c>
      <c r="J350" s="2" t="str" cm="1">
        <f t="array" ref="J350">TRIM(RIGHT(E350,LEN(E350)-LOOKUP(2,1/(MID(E350,ROW($1:$200),1)=" "),ROW($1:$200))))</f>
        <v>6-7</v>
      </c>
      <c r="K350" s="2">
        <f t="shared" si="78"/>
        <v>6</v>
      </c>
      <c r="L350" s="2">
        <f t="shared" si="79"/>
        <v>7</v>
      </c>
      <c r="M350" s="28">
        <f t="shared" si="75"/>
        <v>1</v>
      </c>
      <c r="N350" s="3" t="s">
        <v>83</v>
      </c>
      <c r="O350" s="3" t="s">
        <v>20</v>
      </c>
      <c r="P350" s="3" t="s">
        <v>10</v>
      </c>
      <c r="Q350" s="11">
        <f>IF(OR(O350="",P350=""),"",SUMIFS('1. Points System'!$E$3:$E$24,'1. Points System'!$C$3:$C$24,O350,'1. Points System'!$D$3:$D$24,P350))</f>
        <v>3</v>
      </c>
      <c r="R350" s="22"/>
      <c r="S350" s="6">
        <f t="shared" si="80"/>
        <v>3</v>
      </c>
      <c r="T350" s="21">
        <f t="shared" si="81"/>
        <v>1.5</v>
      </c>
      <c r="U350" s="45">
        <f t="shared" si="76"/>
        <v>3.0009999999999999</v>
      </c>
    </row>
    <row r="351" spans="1:21" x14ac:dyDescent="0.25">
      <c r="A351" s="44" t="s">
        <v>47</v>
      </c>
      <c r="B351" s="17" t="s">
        <v>34</v>
      </c>
      <c r="C351" s="3" t="s">
        <v>42</v>
      </c>
      <c r="D351" s="3" t="s">
        <v>92</v>
      </c>
      <c r="E351" s="3" t="s">
        <v>90</v>
      </c>
      <c r="F351" s="28">
        <f t="shared" si="72"/>
        <v>6</v>
      </c>
      <c r="G351" s="28">
        <f t="shared" si="73"/>
        <v>7</v>
      </c>
      <c r="H351" s="27">
        <f t="shared" si="74"/>
        <v>-1</v>
      </c>
      <c r="I351" s="14" t="str">
        <f t="shared" si="77"/>
        <v>FC Porto</v>
      </c>
      <c r="J351" s="2" t="str" cm="1">
        <f t="array" ref="J351">TRIM(RIGHT(E351,LEN(E351)-LOOKUP(2,1/(MID(E351,ROW($1:$200),1)=" "),ROW($1:$200))))</f>
        <v>6-7</v>
      </c>
      <c r="K351" s="2">
        <f t="shared" si="78"/>
        <v>6</v>
      </c>
      <c r="L351" s="2">
        <f t="shared" si="79"/>
        <v>7</v>
      </c>
      <c r="M351" s="28">
        <f t="shared" si="75"/>
        <v>1</v>
      </c>
      <c r="N351" s="3" t="s">
        <v>83</v>
      </c>
      <c r="O351" s="3" t="s">
        <v>20</v>
      </c>
      <c r="P351" s="3" t="s">
        <v>11</v>
      </c>
      <c r="Q351" s="11">
        <f>IF(OR(O351="",P351=""),"",SUMIFS('1. Points System'!$E$3:$E$24,'1. Points System'!$C$3:$C$24,O351,'1. Points System'!$D$3:$D$24,P351))</f>
        <v>0</v>
      </c>
      <c r="R351" s="22"/>
      <c r="S351" s="6">
        <f t="shared" si="80"/>
        <v>0</v>
      </c>
      <c r="T351" s="21">
        <f t="shared" si="81"/>
        <v>0</v>
      </c>
      <c r="U351" s="45">
        <f t="shared" si="76"/>
        <v>-1E-3</v>
      </c>
    </row>
    <row r="352" spans="1:21" x14ac:dyDescent="0.25">
      <c r="A352" s="44" t="s">
        <v>47</v>
      </c>
      <c r="B352" s="17" t="s">
        <v>34</v>
      </c>
      <c r="C352" s="3" t="s">
        <v>67</v>
      </c>
      <c r="D352" s="3" t="s">
        <v>94</v>
      </c>
      <c r="E352" s="3" t="s">
        <v>93</v>
      </c>
      <c r="F352" s="28">
        <f t="shared" si="72"/>
        <v>5</v>
      </c>
      <c r="G352" s="28">
        <f t="shared" si="73"/>
        <v>14</v>
      </c>
      <c r="H352" s="27">
        <f t="shared" si="74"/>
        <v>-9</v>
      </c>
      <c r="I352" s="14" t="str">
        <f t="shared" si="77"/>
        <v>ASCND Marseille</v>
      </c>
      <c r="J352" s="2" t="str" cm="1">
        <f t="array" ref="J352">TRIM(RIGHT(E352,LEN(E352)-LOOKUP(2,1/(MID(E352,ROW($1:$200),1)=" "),ROW($1:$200))))</f>
        <v>5-14</v>
      </c>
      <c r="K352" s="2">
        <f t="shared" si="78"/>
        <v>5</v>
      </c>
      <c r="L352" s="2">
        <f t="shared" si="79"/>
        <v>14</v>
      </c>
      <c r="M352" s="28">
        <f t="shared" si="75"/>
        <v>1</v>
      </c>
      <c r="N352" s="3" t="s">
        <v>9</v>
      </c>
      <c r="O352" s="3" t="s">
        <v>50</v>
      </c>
      <c r="P352" s="3" t="s">
        <v>11</v>
      </c>
      <c r="Q352" s="11">
        <f>IF(OR(O352="",P352=""),"",SUMIFS('1. Points System'!$E$3:$E$24,'1. Points System'!$C$3:$C$24,O352,'1. Points System'!$D$3:$D$24,P352))</f>
        <v>0</v>
      </c>
      <c r="R352" s="22"/>
      <c r="S352" s="6">
        <f t="shared" si="80"/>
        <v>0</v>
      </c>
      <c r="T352" s="21">
        <f t="shared" si="81"/>
        <v>0</v>
      </c>
      <c r="U352" s="45">
        <f t="shared" si="76"/>
        <v>-8.9999999999999993E-3</v>
      </c>
    </row>
    <row r="353" spans="1:21" x14ac:dyDescent="0.25">
      <c r="A353" s="44" t="s">
        <v>47</v>
      </c>
      <c r="B353" s="17" t="s">
        <v>34</v>
      </c>
      <c r="C353" s="3" t="s">
        <v>43</v>
      </c>
      <c r="D353" s="3" t="s">
        <v>94</v>
      </c>
      <c r="E353" s="3" t="s">
        <v>93</v>
      </c>
      <c r="F353" s="28">
        <f t="shared" si="72"/>
        <v>14</v>
      </c>
      <c r="G353" s="28">
        <f t="shared" si="73"/>
        <v>5</v>
      </c>
      <c r="H353" s="27">
        <f t="shared" si="74"/>
        <v>9</v>
      </c>
      <c r="I353" s="14" t="str">
        <f t="shared" si="77"/>
        <v>ASCND Marseille</v>
      </c>
      <c r="J353" s="2" t="str" cm="1">
        <f t="array" ref="J353">TRIM(RIGHT(E353,LEN(E353)-LOOKUP(2,1/(MID(E353,ROW($1:$200),1)=" "),ROW($1:$200))))</f>
        <v>5-14</v>
      </c>
      <c r="K353" s="2">
        <f t="shared" si="78"/>
        <v>5</v>
      </c>
      <c r="L353" s="2">
        <f t="shared" si="79"/>
        <v>14</v>
      </c>
      <c r="M353" s="28">
        <f t="shared" si="75"/>
        <v>1</v>
      </c>
      <c r="N353" s="3" t="s">
        <v>9</v>
      </c>
      <c r="O353" s="3" t="s">
        <v>50</v>
      </c>
      <c r="P353" s="3" t="s">
        <v>10</v>
      </c>
      <c r="Q353" s="11">
        <f>IF(OR(O353="",P353=""),"",SUMIFS('1. Points System'!$E$3:$E$24,'1. Points System'!$C$3:$C$24,O353,'1. Points System'!$D$3:$D$24,P353))</f>
        <v>4.5</v>
      </c>
      <c r="R353" s="22"/>
      <c r="S353" s="6">
        <f t="shared" si="80"/>
        <v>4.5</v>
      </c>
      <c r="T353" s="6">
        <f t="shared" si="81"/>
        <v>2.25</v>
      </c>
      <c r="U353" s="45">
        <f t="shared" si="76"/>
        <v>4.5090000000000003</v>
      </c>
    </row>
    <row r="354" spans="1:21" x14ac:dyDescent="0.25">
      <c r="A354" s="44" t="s">
        <v>47</v>
      </c>
      <c r="B354" s="17" t="s">
        <v>34</v>
      </c>
      <c r="C354" s="3" t="s">
        <v>36</v>
      </c>
      <c r="D354" s="3" t="s">
        <v>57</v>
      </c>
      <c r="E354" s="3" t="s">
        <v>16</v>
      </c>
      <c r="F354" s="28">
        <f t="shared" si="72"/>
        <v>6</v>
      </c>
      <c r="G354" s="28">
        <f t="shared" si="73"/>
        <v>10</v>
      </c>
      <c r="H354" s="27">
        <f t="shared" si="74"/>
        <v>-4</v>
      </c>
      <c r="I354" s="14" t="str">
        <f t="shared" si="77"/>
        <v>FSBU Gothenburg</v>
      </c>
      <c r="J354" s="2" t="str" cm="1">
        <f t="array" ref="J354">TRIM(RIGHT(E354,LEN(E354)-LOOKUP(2,1/(MID(E354,ROW($1:$200),1)=" "),ROW($1:$200))))</f>
        <v>10-6</v>
      </c>
      <c r="K354" s="2">
        <f t="shared" si="78"/>
        <v>10</v>
      </c>
      <c r="L354" s="2">
        <f t="shared" si="79"/>
        <v>6</v>
      </c>
      <c r="M354" s="28">
        <f t="shared" si="75"/>
        <v>1</v>
      </c>
      <c r="N354" s="3" t="s">
        <v>9</v>
      </c>
      <c r="O354" s="3" t="s">
        <v>50</v>
      </c>
      <c r="P354" s="3" t="s">
        <v>11</v>
      </c>
      <c r="Q354" s="11">
        <f>IF(OR(O354="",P354=""),"",SUMIFS('1. Points System'!$E$3:$E$24,'1. Points System'!$C$3:$C$24,O354,'1. Points System'!$D$3:$D$24,P354))</f>
        <v>0</v>
      </c>
      <c r="R354" s="22"/>
      <c r="S354" s="6">
        <f t="shared" si="80"/>
        <v>0</v>
      </c>
      <c r="T354" s="21">
        <f t="shared" si="81"/>
        <v>0</v>
      </c>
      <c r="U354" s="45">
        <f t="shared" si="76"/>
        <v>-4.0000000000000001E-3</v>
      </c>
    </row>
    <row r="355" spans="1:21" x14ac:dyDescent="0.25">
      <c r="A355" s="51" t="s">
        <v>47</v>
      </c>
      <c r="B355" s="52" t="s">
        <v>34</v>
      </c>
      <c r="C355" s="53" t="s">
        <v>358</v>
      </c>
      <c r="D355" s="53" t="s">
        <v>57</v>
      </c>
      <c r="E355" s="53" t="s">
        <v>16</v>
      </c>
      <c r="F355" s="54">
        <f t="shared" si="72"/>
        <v>10</v>
      </c>
      <c r="G355" s="54">
        <f t="shared" si="73"/>
        <v>6</v>
      </c>
      <c r="H355" s="54">
        <f t="shared" si="74"/>
        <v>4</v>
      </c>
      <c r="I355" s="55" t="str">
        <f t="shared" si="77"/>
        <v>FSBU Gothenburg</v>
      </c>
      <c r="J355" s="56" t="str" cm="1">
        <f t="array" ref="J355">TRIM(RIGHT(E355,LEN(E355)-LOOKUP(2,1/(MID(E355,ROW($1:$200),1)=" "),ROW($1:$200))))</f>
        <v>10-6</v>
      </c>
      <c r="K355" s="56">
        <f t="shared" si="78"/>
        <v>10</v>
      </c>
      <c r="L355" s="56">
        <f t="shared" si="79"/>
        <v>6</v>
      </c>
      <c r="M355" s="54">
        <f t="shared" si="75"/>
        <v>1</v>
      </c>
      <c r="N355" s="23" t="s">
        <v>9</v>
      </c>
      <c r="O355" s="53" t="s">
        <v>50</v>
      </c>
      <c r="P355" s="53" t="s">
        <v>10</v>
      </c>
      <c r="Q355" s="57">
        <f>IF(OR(O355="",P355=""),"",SUMIFS('1. Points System'!$E$3:$E$24,'1. Points System'!$C$3:$C$24,O355,'1. Points System'!$D$3:$D$24,P355))</f>
        <v>4.5</v>
      </c>
      <c r="R355" s="58"/>
      <c r="S355" s="59">
        <f t="shared" si="80"/>
        <v>4.5</v>
      </c>
      <c r="T355" s="60">
        <f t="shared" si="81"/>
        <v>2.25</v>
      </c>
      <c r="U355" s="61">
        <f t="shared" si="76"/>
        <v>4.5039999999999996</v>
      </c>
    </row>
  </sheetData>
  <phoneticPr fontId="4" type="noConversion"/>
  <dataValidations count="1">
    <dataValidation type="list" allowBlank="1" showInputMessage="1" showErrorMessage="1" sqref="P3:P26 P143:P166" xr:uid="{AD060659-16C1-4FA5-A823-38C8E1DBB209}">
      <formula1>"Win, Draw, Loss"</formula1>
    </dataValidation>
  </dataValidation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31AC73-B748-4AED-8295-EBB364A2EEC4}">
          <x14:formula1>
            <xm:f>'Drop Down Lists'!$B$2:$B$11</xm:f>
          </x14:formula1>
          <xm:sqref>O3:O51 O53:O106 O108:O354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6418C-1E10-4A66-9BDF-E4C59AF74DEA}">
  <sheetPr codeName="Sheet7"/>
  <dimension ref="A6:B11"/>
  <sheetViews>
    <sheetView workbookViewId="0">
      <selection activeCell="F13" sqref="F13"/>
    </sheetView>
  </sheetViews>
  <sheetFormatPr defaultRowHeight="15" x14ac:dyDescent="0.25"/>
  <cols>
    <col min="2" max="2" width="65.28515625" bestFit="1" customWidth="1"/>
  </cols>
  <sheetData>
    <row r="6" spans="1:2" x14ac:dyDescent="0.25">
      <c r="B6" t="s">
        <v>411</v>
      </c>
    </row>
    <row r="8" spans="1:2" x14ac:dyDescent="0.25">
      <c r="A8">
        <v>1</v>
      </c>
      <c r="B8" t="s">
        <v>442</v>
      </c>
    </row>
    <row r="9" spans="1:2" x14ac:dyDescent="0.25">
      <c r="A9">
        <v>2</v>
      </c>
      <c r="B9" t="s">
        <v>443</v>
      </c>
    </row>
    <row r="10" spans="1:2" x14ac:dyDescent="0.25">
      <c r="A10">
        <v>3</v>
      </c>
      <c r="B10" t="s">
        <v>450</v>
      </c>
    </row>
    <row r="11" spans="1:2" x14ac:dyDescent="0.25">
      <c r="A11">
        <v>4</v>
      </c>
      <c r="B11" t="s">
        <v>468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0F092-3945-44FF-81C9-2BC4CCA7F11E}">
  <sheetPr codeName="Sheet8"/>
  <dimension ref="B2:B11"/>
  <sheetViews>
    <sheetView topLeftCell="B1" workbookViewId="0">
      <selection activeCell="B7" sqref="B7"/>
    </sheetView>
  </sheetViews>
  <sheetFormatPr defaultRowHeight="15" x14ac:dyDescent="0.25"/>
  <cols>
    <col min="2" max="2" width="40.28515625" bestFit="1" customWidth="1"/>
  </cols>
  <sheetData>
    <row r="2" spans="2:2" x14ac:dyDescent="0.25">
      <c r="B2" s="13" t="s">
        <v>22</v>
      </c>
    </row>
    <row r="3" spans="2:2" x14ac:dyDescent="0.25">
      <c r="B3" s="13" t="s">
        <v>20</v>
      </c>
    </row>
    <row r="4" spans="2:2" x14ac:dyDescent="0.25">
      <c r="B4" s="13" t="s">
        <v>26</v>
      </c>
    </row>
    <row r="5" spans="2:2" x14ac:dyDescent="0.25">
      <c r="B5" s="13" t="s">
        <v>50</v>
      </c>
    </row>
    <row r="6" spans="2:2" x14ac:dyDescent="0.25">
      <c r="B6" s="13" t="s">
        <v>51</v>
      </c>
    </row>
    <row r="7" spans="2:2" x14ac:dyDescent="0.25">
      <c r="B7" s="13" t="s">
        <v>21</v>
      </c>
    </row>
    <row r="8" spans="2:2" x14ac:dyDescent="0.25">
      <c r="B8" s="13" t="s">
        <v>19</v>
      </c>
    </row>
    <row r="9" spans="2:2" x14ac:dyDescent="0.25">
      <c r="B9" s="13" t="s">
        <v>27</v>
      </c>
    </row>
    <row r="10" spans="2:2" x14ac:dyDescent="0.25">
      <c r="B10" s="13" t="s">
        <v>28</v>
      </c>
    </row>
    <row r="11" spans="2:2" x14ac:dyDescent="0.25">
      <c r="B11" s="13" t="s">
        <v>52</v>
      </c>
    </row>
  </sheetData>
  <sheetProtection algorithmName="SHA-512" hashValue="cd+sg5K1OvM3oLsa+0sh9Q8zp8iMPks/7Hz1mBOkosK5HVDuA0y1ea8aVRhSMKTXKG+yxHEeI979vBnAoyCYOg==" saltValue="6vEB5tlGvcp8GOT9wkH8d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1. Points System</vt:lpstr>
      <vt:lpstr>2. 2027 Season Ranking</vt:lpstr>
      <vt:lpstr>3. Points Awarded By Team</vt:lpstr>
      <vt:lpstr>Scoring_Goal Difference</vt:lpstr>
      <vt:lpstr>Naming Conventions</vt:lpstr>
      <vt:lpstr>4. Master Data</vt:lpstr>
      <vt:lpstr>Tasks</vt:lpstr>
      <vt:lpstr>Drop Down Lists</vt:lpstr>
    </vt:vector>
  </TitlesOfParts>
  <Company>Defra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Evans, Emma</dc:creator>
  <cp:lastModifiedBy>Evans, Emma</cp:lastModifiedBy>
  <dcterms:created xsi:type="dcterms:W3CDTF">2026-05-05T10:45:30Z</dcterms:created>
  <dcterms:modified xsi:type="dcterms:W3CDTF">2026-05-27T11:37:46Z</dcterms:modified>
</cp:coreProperties>
</file>